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24" windowHeight="12204" activeTab="0"/>
  </bookViews>
  <sheets>
    <sheet name="County" sheetId="1" r:id="rId1"/>
    <sheet name="Kalamazoo City" sheetId="2" r:id="rId2"/>
    <sheet name="Galesburg City" sheetId="3" r:id="rId3"/>
    <sheet name="CCTA" sheetId="4" r:id="rId4"/>
    <sheet name="Township" sheetId="5" r:id="rId5"/>
    <sheet name="KRESA" sheetId="6" r:id="rId6"/>
    <sheet name="KVCC" sheetId="7" r:id="rId7"/>
    <sheet name="Comstock Schools" sheetId="8" r:id="rId8"/>
    <sheet name="Galesburg Schools" sheetId="9" r:id="rId9"/>
    <sheet name="Gull Lake Schools" sheetId="10" r:id="rId10"/>
    <sheet name="State of Michigan" sheetId="11" r:id="rId11"/>
    <sheet name="Kal. County Brownfield" sheetId="12" r:id="rId12"/>
    <sheet name="Comstock DDA" sheetId="13" r:id="rId13"/>
    <sheet name="Kal. County Land Bank" sheetId="14" r:id="rId14"/>
  </sheets>
  <definedNames>
    <definedName name="_xlnm.Print_Area" localSheetId="0">'County'!$A$1:$X$25</definedName>
    <definedName name="_xlnm.Print_Area" localSheetId="4">'Township'!$A$27:$V$63</definedName>
  </definedNames>
  <calcPr fullCalcOnLoad="1"/>
</workbook>
</file>

<file path=xl/sharedStrings.xml><?xml version="1.0" encoding="utf-8"?>
<sst xmlns="http://schemas.openxmlformats.org/spreadsheetml/2006/main" count="256" uniqueCount="135">
  <si>
    <t>SET - Comstock</t>
  </si>
  <si>
    <t>SET - Galesburg</t>
  </si>
  <si>
    <t>SET - Gull Lake</t>
  </si>
  <si>
    <t>General</t>
  </si>
  <si>
    <t>Fire Operating</t>
  </si>
  <si>
    <t>Fire Capital</t>
  </si>
  <si>
    <t>KVCC</t>
  </si>
  <si>
    <t>Public Benefit</t>
  </si>
  <si>
    <t>County Operating</t>
  </si>
  <si>
    <t>County Public Safety</t>
  </si>
  <si>
    <t>Township</t>
  </si>
  <si>
    <t>Senior Millage</t>
  </si>
  <si>
    <t>Summer Admin Fee</t>
  </si>
  <si>
    <t>Winter Admin Fee</t>
  </si>
  <si>
    <t>Kalamazoo County</t>
  </si>
  <si>
    <t>Check #</t>
  </si>
  <si>
    <t>SET Interest - Comstock</t>
  </si>
  <si>
    <t>SET Interest - Galesburg</t>
  </si>
  <si>
    <t>SET Interest - Gull Lake</t>
  </si>
  <si>
    <t>County Juvenile Home</t>
  </si>
  <si>
    <t>County Drain Assessments</t>
  </si>
  <si>
    <t>TOTAL</t>
  </si>
  <si>
    <t>Operating</t>
  </si>
  <si>
    <t>Operating Interest</t>
  </si>
  <si>
    <t>Operating IFT</t>
  </si>
  <si>
    <t>Public Safety</t>
  </si>
  <si>
    <t>Public Safety IFT</t>
  </si>
  <si>
    <t>City of Kalamazoo</t>
  </si>
  <si>
    <t>General IFT</t>
  </si>
  <si>
    <t>Library</t>
  </si>
  <si>
    <t>Library IFT</t>
  </si>
  <si>
    <t>Fire Operating IFT</t>
  </si>
  <si>
    <t>Street Lights</t>
  </si>
  <si>
    <t>Fire Capital IFT</t>
  </si>
  <si>
    <t>Special Assessments</t>
  </si>
  <si>
    <t>SET Reimbursement</t>
  </si>
  <si>
    <t>Unspread Penalty</t>
  </si>
  <si>
    <t>KRESA</t>
  </si>
  <si>
    <t>Summer</t>
  </si>
  <si>
    <t>Summer Interest</t>
  </si>
  <si>
    <t>Winter</t>
  </si>
  <si>
    <t>Winter IFT</t>
  </si>
  <si>
    <t>Summer IFT</t>
  </si>
  <si>
    <t>Debt</t>
  </si>
  <si>
    <t>Debt Interest</t>
  </si>
  <si>
    <t>Debt IFT</t>
  </si>
  <si>
    <t>Debt Interest IFT</t>
  </si>
  <si>
    <t>Comstock Public Schools</t>
  </si>
  <si>
    <t>Galesburg-Augusta Schools</t>
  </si>
  <si>
    <t>Gull Lake Schools</t>
  </si>
  <si>
    <t>State of Michigan</t>
  </si>
  <si>
    <t>Kalamazoo County Brownfield</t>
  </si>
  <si>
    <t>School Operating</t>
  </si>
  <si>
    <t>School Operating Interest</t>
  </si>
  <si>
    <t>KRESA Summer</t>
  </si>
  <si>
    <t>Operating Interest IFT</t>
  </si>
  <si>
    <t>Summer Interest IFT</t>
  </si>
  <si>
    <t>SET Comstock IFT</t>
  </si>
  <si>
    <t>SET Interest Comstock IFT</t>
  </si>
  <si>
    <t>Comstock School Operating IFT</t>
  </si>
  <si>
    <t>Comstock School Operating Interest IFT</t>
  </si>
  <si>
    <t>SET Galesburg IFT</t>
  </si>
  <si>
    <t>Galesburg School Operating IFT</t>
  </si>
  <si>
    <t>Delinquent City Utilities</t>
  </si>
  <si>
    <t>Sinking Fund</t>
  </si>
  <si>
    <t>Kalamazoo County Land Bank</t>
  </si>
  <si>
    <t>Juvenile Home</t>
  </si>
  <si>
    <t>Parcel</t>
  </si>
  <si>
    <t>Housing Fund</t>
  </si>
  <si>
    <t>Housing Fund IFT</t>
  </si>
  <si>
    <t>County Drains</t>
  </si>
  <si>
    <t>School Debt Interest</t>
  </si>
  <si>
    <t>KRESA Summer Interest</t>
  </si>
  <si>
    <t>County Operating Interest</t>
  </si>
  <si>
    <t>15-480-025</t>
  </si>
  <si>
    <t>19-190-150</t>
  </si>
  <si>
    <t>19-253-270</t>
  </si>
  <si>
    <t>19-291-391</t>
  </si>
  <si>
    <t>Road Patrol</t>
  </si>
  <si>
    <t>CCTA</t>
  </si>
  <si>
    <t>Road Patrol - IFT</t>
  </si>
  <si>
    <t>KRESA Winter</t>
  </si>
  <si>
    <t>City of Galesburg</t>
  </si>
  <si>
    <t>School Operating - Galesburg</t>
  </si>
  <si>
    <t>School Debt - Galesburg</t>
  </si>
  <si>
    <t>CCTA IFT</t>
  </si>
  <si>
    <t>KCTA</t>
  </si>
  <si>
    <t>KCTA IFT</t>
  </si>
  <si>
    <t>19-405-012</t>
  </si>
  <si>
    <t>20-170-101</t>
  </si>
  <si>
    <t>TTC</t>
  </si>
  <si>
    <t>LBS</t>
  </si>
  <si>
    <t>MTT</t>
  </si>
  <si>
    <t>18-376-360</t>
  </si>
  <si>
    <t>19-256-340</t>
  </si>
  <si>
    <t>County Seniors</t>
  </si>
  <si>
    <t>Ad Valorem</t>
  </si>
  <si>
    <t>IFT</t>
  </si>
  <si>
    <t>Admin Fee</t>
  </si>
  <si>
    <t>County Seniors -  IFT</t>
  </si>
  <si>
    <t>County DNR</t>
  </si>
  <si>
    <t>SET Comstock - Land Bank Sale</t>
  </si>
  <si>
    <t>Comstock School Operating - Land Bank Sale</t>
  </si>
  <si>
    <t>SET Galesburg - Land Bank Sale</t>
  </si>
  <si>
    <t>Galesburg School Operating - Land Bank Sale</t>
  </si>
  <si>
    <t>ADV</t>
  </si>
  <si>
    <t>.</t>
  </si>
  <si>
    <t>(CAP)</t>
  </si>
  <si>
    <t>(SET)</t>
  </si>
  <si>
    <t>Sinking Fund Interest</t>
  </si>
  <si>
    <t>Sinking Fund IFT</t>
  </si>
  <si>
    <t>Sinking Fund Interest IFT</t>
  </si>
  <si>
    <t>19-253-240</t>
  </si>
  <si>
    <t>21-108-070</t>
  </si>
  <si>
    <t>Net Capture</t>
  </si>
  <si>
    <t>Positive Capture</t>
  </si>
  <si>
    <t>Negative Capture</t>
  </si>
  <si>
    <t>Comstock Downtown Development Authority</t>
  </si>
  <si>
    <t>DDA Capture</t>
  </si>
  <si>
    <t>DBOR</t>
  </si>
  <si>
    <t>Over (under) capture</t>
  </si>
  <si>
    <t>21-108-120</t>
  </si>
  <si>
    <t>County 911</t>
  </si>
  <si>
    <t>County 911 - IFT</t>
  </si>
  <si>
    <t>County 9-1-1</t>
  </si>
  <si>
    <t>School Operating - Comstock</t>
  </si>
  <si>
    <t>School Debt - Comstock</t>
  </si>
  <si>
    <t>Sinking Fund - Comstock</t>
  </si>
  <si>
    <t>JE 4627</t>
  </si>
  <si>
    <t>Ch #6176011</t>
  </si>
  <si>
    <t>991.50</t>
  </si>
  <si>
    <t>Juvenile Home IFT</t>
  </si>
  <si>
    <t>Delinquent</t>
  </si>
  <si>
    <t>AV Capture</t>
  </si>
  <si>
    <t>To Capture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</si>
</sst>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2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44" fontId="5" fillId="0" borderId="0" xfId="44" applyFont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4" fontId="3" fillId="0" borderId="0" xfId="44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4" fontId="2" fillId="0" borderId="11" xfId="44" applyFont="1" applyFill="1" applyBorder="1" applyAlignment="1">
      <alignment/>
    </xf>
    <xf numFmtId="44" fontId="2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4" fontId="5" fillId="0" borderId="0" xfId="44" applyFont="1" applyFill="1" applyAlignment="1">
      <alignment/>
    </xf>
    <xf numFmtId="4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44" fontId="4" fillId="0" borderId="11" xfId="44" applyFont="1" applyFill="1" applyBorder="1" applyAlignment="1">
      <alignment/>
    </xf>
    <xf numFmtId="44" fontId="4" fillId="0" borderId="11" xfId="0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44" fontId="2" fillId="0" borderId="0" xfId="44" applyFont="1" applyFill="1" applyAlignment="1">
      <alignment/>
    </xf>
    <xf numFmtId="0" fontId="5" fillId="0" borderId="10" xfId="0" applyFont="1" applyFill="1" applyBorder="1" applyAlignment="1">
      <alignment horizontal="center"/>
    </xf>
    <xf numFmtId="44" fontId="5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43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4" fontId="5" fillId="0" borderId="0" xfId="44" applyFont="1" applyFill="1" applyAlignment="1">
      <alignment vertical="center"/>
    </xf>
    <xf numFmtId="4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44" fontId="4" fillId="0" borderId="11" xfId="44" applyFont="1" applyFill="1" applyBorder="1" applyAlignment="1">
      <alignment vertical="center"/>
    </xf>
    <xf numFmtId="44" fontId="4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3" fontId="5" fillId="33" borderId="0" xfId="0" applyNumberFormat="1" applyFont="1" applyFill="1" applyAlignment="1">
      <alignment/>
    </xf>
    <xf numFmtId="43" fontId="4" fillId="33" borderId="0" xfId="0" applyNumberFormat="1" applyFont="1" applyFill="1" applyAlignment="1">
      <alignment/>
    </xf>
    <xf numFmtId="44" fontId="5" fillId="0" borderId="0" xfId="44" applyNumberFormat="1" applyFont="1" applyFill="1" applyAlignment="1">
      <alignment/>
    </xf>
    <xf numFmtId="0" fontId="5" fillId="0" borderId="0" xfId="0" applyFont="1" applyAlignment="1">
      <alignment horizontal="center"/>
    </xf>
    <xf numFmtId="43" fontId="5" fillId="0" borderId="0" xfId="44" applyNumberFormat="1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/>
    </xf>
    <xf numFmtId="44" fontId="4" fillId="0" borderId="11" xfId="0" applyNumberFormat="1" applyFont="1" applyBorder="1" applyAlignment="1">
      <alignment/>
    </xf>
    <xf numFmtId="0" fontId="5" fillId="7" borderId="10" xfId="0" applyFont="1" applyFill="1" applyBorder="1" applyAlignment="1">
      <alignment horizontal="center" wrapText="1"/>
    </xf>
    <xf numFmtId="44" fontId="5" fillId="7" borderId="0" xfId="44" applyNumberFormat="1" applyFont="1" applyFill="1" applyAlignment="1">
      <alignment/>
    </xf>
    <xf numFmtId="44" fontId="4" fillId="7" borderId="11" xfId="44" applyFont="1" applyFill="1" applyBorder="1" applyAlignment="1">
      <alignment/>
    </xf>
    <xf numFmtId="0" fontId="5" fillId="6" borderId="10" xfId="0" applyFont="1" applyFill="1" applyBorder="1" applyAlignment="1">
      <alignment horizontal="center" wrapText="1"/>
    </xf>
    <xf numFmtId="44" fontId="5" fillId="6" borderId="0" xfId="44" applyNumberFormat="1" applyFont="1" applyFill="1" applyAlignment="1">
      <alignment/>
    </xf>
    <xf numFmtId="0" fontId="3" fillId="0" borderId="0" xfId="0" applyFont="1" applyFill="1" applyAlignment="1">
      <alignment/>
    </xf>
    <xf numFmtId="43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3" fontId="5" fillId="0" borderId="0" xfId="44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4" fontId="4" fillId="0" borderId="11" xfId="44" applyNumberFormat="1" applyFont="1" applyFill="1" applyBorder="1" applyAlignment="1">
      <alignment/>
    </xf>
    <xf numFmtId="44" fontId="5" fillId="0" borderId="0" xfId="0" applyNumberFormat="1" applyFont="1" applyAlignment="1">
      <alignment wrapText="1"/>
    </xf>
    <xf numFmtId="0" fontId="5" fillId="0" borderId="0" xfId="0" applyNumberFormat="1" applyFont="1" applyFill="1" applyAlignment="1">
      <alignment wrapText="1"/>
    </xf>
    <xf numFmtId="44" fontId="4" fillId="0" borderId="0" xfId="0" applyNumberFormat="1" applyFont="1" applyFill="1" applyAlignment="1">
      <alignment/>
    </xf>
    <xf numFmtId="44" fontId="5" fillId="34" borderId="0" xfId="44" applyNumberFormat="1" applyFont="1" applyFill="1" applyAlignment="1">
      <alignment/>
    </xf>
    <xf numFmtId="44" fontId="3" fillId="0" borderId="0" xfId="44" applyNumberFormat="1" applyFont="1" applyFill="1" applyAlignment="1">
      <alignment/>
    </xf>
    <xf numFmtId="44" fontId="2" fillId="0" borderId="11" xfId="44" applyNumberFormat="1" applyFont="1" applyFill="1" applyBorder="1" applyAlignment="1">
      <alignment/>
    </xf>
    <xf numFmtId="43" fontId="5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="95" zoomScaleNormal="95" zoomScalePageLayoutView="0" workbookViewId="0" topLeftCell="A1">
      <selection activeCell="A1" sqref="A1:X1"/>
    </sheetView>
  </sheetViews>
  <sheetFormatPr defaultColWidth="9.140625" defaultRowHeight="12.75"/>
  <cols>
    <col min="1" max="1" width="7.140625" style="10" bestFit="1" customWidth="1"/>
    <col min="2" max="2" width="14.28125" style="10" bestFit="1" customWidth="1"/>
    <col min="3" max="3" width="12.00390625" style="10" bestFit="1" customWidth="1"/>
    <col min="4" max="4" width="13.421875" style="10" bestFit="1" customWidth="1"/>
    <col min="5" max="5" width="12.00390625" style="10" bestFit="1" customWidth="1"/>
    <col min="6" max="6" width="12.57421875" style="10" bestFit="1" customWidth="1"/>
    <col min="7" max="7" width="12.00390625" style="10" bestFit="1" customWidth="1"/>
    <col min="8" max="8" width="14.28125" style="10" bestFit="1" customWidth="1"/>
    <col min="9" max="11" width="12.00390625" style="10" bestFit="1" customWidth="1"/>
    <col min="12" max="12" width="12.57421875" style="10" bestFit="1" customWidth="1"/>
    <col min="13" max="13" width="12.00390625" style="10" bestFit="1" customWidth="1"/>
    <col min="14" max="15" width="12.00390625" style="10" customWidth="1"/>
    <col min="16" max="16" width="12.57421875" style="10" bestFit="1" customWidth="1"/>
    <col min="17" max="19" width="12.57421875" style="10" customWidth="1"/>
    <col min="20" max="21" width="13.57421875" style="10" bestFit="1" customWidth="1"/>
    <col min="22" max="22" width="13.57421875" style="10" customWidth="1"/>
    <col min="23" max="23" width="12.00390625" style="10" bestFit="1" customWidth="1"/>
    <col min="24" max="24" width="14.28125" style="10" bestFit="1" customWidth="1"/>
    <col min="25" max="16384" width="9.140625" style="10" customWidth="1"/>
  </cols>
  <sheetData>
    <row r="1" spans="1:24" ht="24">
      <c r="A1" s="94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3" spans="1:24" ht="26.25">
      <c r="A3" s="15" t="s">
        <v>15</v>
      </c>
      <c r="B3" s="16" t="s">
        <v>0</v>
      </c>
      <c r="C3" s="16" t="s">
        <v>16</v>
      </c>
      <c r="D3" s="16" t="s">
        <v>1</v>
      </c>
      <c r="E3" s="16" t="s">
        <v>17</v>
      </c>
      <c r="F3" s="16" t="s">
        <v>2</v>
      </c>
      <c r="G3" s="16" t="s">
        <v>18</v>
      </c>
      <c r="H3" s="16" t="s">
        <v>22</v>
      </c>
      <c r="I3" s="16" t="s">
        <v>23</v>
      </c>
      <c r="J3" s="16" t="s">
        <v>24</v>
      </c>
      <c r="K3" s="16" t="s">
        <v>55</v>
      </c>
      <c r="L3" s="16" t="s">
        <v>25</v>
      </c>
      <c r="M3" s="16" t="s">
        <v>26</v>
      </c>
      <c r="N3" s="16" t="s">
        <v>68</v>
      </c>
      <c r="O3" s="16" t="s">
        <v>69</v>
      </c>
      <c r="P3" s="16" t="s">
        <v>95</v>
      </c>
      <c r="Q3" s="16" t="s">
        <v>99</v>
      </c>
      <c r="R3" s="16" t="s">
        <v>122</v>
      </c>
      <c r="S3" s="16" t="s">
        <v>123</v>
      </c>
      <c r="T3" s="16" t="s">
        <v>19</v>
      </c>
      <c r="U3" s="16" t="s">
        <v>131</v>
      </c>
      <c r="V3" s="16" t="s">
        <v>100</v>
      </c>
      <c r="W3" s="16" t="s">
        <v>20</v>
      </c>
      <c r="X3" s="17" t="s">
        <v>21</v>
      </c>
    </row>
    <row r="4" spans="1:24" ht="12.75">
      <c r="A4" s="10">
        <v>2175856</v>
      </c>
      <c r="B4" s="91">
        <v>96459.74</v>
      </c>
      <c r="C4" s="91"/>
      <c r="D4" s="91">
        <v>28575.2</v>
      </c>
      <c r="E4" s="91"/>
      <c r="F4" s="91">
        <v>40381.15</v>
      </c>
      <c r="G4" s="91"/>
      <c r="H4" s="91">
        <v>131384.98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18">
        <f aca="true" t="shared" si="0" ref="X4:X21">SUM(B4:W4)</f>
        <v>296801.07</v>
      </c>
    </row>
    <row r="5" spans="1:24" ht="12.75">
      <c r="A5" s="10">
        <v>2175862</v>
      </c>
      <c r="B5" s="91">
        <v>125183.28</v>
      </c>
      <c r="C5" s="91"/>
      <c r="D5" s="91">
        <v>47716.17</v>
      </c>
      <c r="E5" s="91"/>
      <c r="F5" s="91">
        <v>41119.54</v>
      </c>
      <c r="G5" s="91"/>
      <c r="H5" s="91">
        <v>166498.13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18">
        <f t="shared" si="0"/>
        <v>380517.12</v>
      </c>
    </row>
    <row r="6" spans="1:24" ht="12.75">
      <c r="A6" s="10">
        <v>2175868</v>
      </c>
      <c r="B6" s="91">
        <v>97802.67</v>
      </c>
      <c r="C6" s="91"/>
      <c r="D6" s="91">
        <v>20938.38</v>
      </c>
      <c r="E6" s="91"/>
      <c r="F6" s="91">
        <v>22519.93</v>
      </c>
      <c r="G6" s="91"/>
      <c r="H6" s="91">
        <v>109959.61</v>
      </c>
      <c r="I6" s="91"/>
      <c r="J6" s="12">
        <v>1508.45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18">
        <f t="shared" si="0"/>
        <v>252729.04000000004</v>
      </c>
    </row>
    <row r="7" spans="1:24" ht="12.75">
      <c r="A7" s="10">
        <v>2175875</v>
      </c>
      <c r="B7" s="91">
        <v>378088.61</v>
      </c>
      <c r="C7" s="91"/>
      <c r="D7" s="91">
        <v>85679.56</v>
      </c>
      <c r="E7" s="91"/>
      <c r="F7" s="91">
        <v>63966.07</v>
      </c>
      <c r="G7" s="91"/>
      <c r="H7" s="91">
        <v>432637.1</v>
      </c>
      <c r="I7" s="91"/>
      <c r="J7" s="91">
        <v>1040.05</v>
      </c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18">
        <f t="shared" si="0"/>
        <v>961411.39</v>
      </c>
    </row>
    <row r="8" spans="1:24" ht="12.75">
      <c r="A8" s="10">
        <v>2175887</v>
      </c>
      <c r="B8" s="91">
        <v>1155601.51</v>
      </c>
      <c r="C8" s="91"/>
      <c r="D8" s="91">
        <v>419227.79</v>
      </c>
      <c r="E8" s="91"/>
      <c r="F8" s="91">
        <v>347734.79</v>
      </c>
      <c r="G8" s="91"/>
      <c r="H8" s="91">
        <v>1511370.35</v>
      </c>
      <c r="I8" s="91"/>
      <c r="J8" s="91">
        <v>32346.74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18">
        <f t="shared" si="0"/>
        <v>3466281.1800000006</v>
      </c>
    </row>
    <row r="9" spans="1:24" ht="12.75">
      <c r="A9" s="10">
        <v>2175896</v>
      </c>
      <c r="B9" s="91">
        <v>141550.99</v>
      </c>
      <c r="C9" s="91">
        <v>361.74</v>
      </c>
      <c r="D9" s="91">
        <v>15989.46</v>
      </c>
      <c r="E9" s="91">
        <v>75.34</v>
      </c>
      <c r="F9" s="91">
        <v>26491.87</v>
      </c>
      <c r="G9" s="91">
        <v>22.35</v>
      </c>
      <c r="H9" s="91">
        <v>143290.84</v>
      </c>
      <c r="I9" s="91">
        <v>356.78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18">
        <f t="shared" si="0"/>
        <v>328139.37</v>
      </c>
    </row>
    <row r="10" spans="1:24" ht="12.75">
      <c r="A10" s="10">
        <v>2175902</v>
      </c>
      <c r="B10" s="91">
        <v>15488.65</v>
      </c>
      <c r="C10" s="91">
        <v>252.2</v>
      </c>
      <c r="D10" s="91">
        <v>1716.89</v>
      </c>
      <c r="E10" s="91">
        <v>34.34</v>
      </c>
      <c r="F10" s="91">
        <v>2115.29</v>
      </c>
      <c r="G10" s="91">
        <v>42.31</v>
      </c>
      <c r="H10" s="91">
        <v>15008.32</v>
      </c>
      <c r="I10" s="91">
        <v>255.46</v>
      </c>
      <c r="J10" s="91">
        <v>2286.43</v>
      </c>
      <c r="K10" s="91">
        <v>22.87</v>
      </c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18">
        <f t="shared" si="0"/>
        <v>37222.76</v>
      </c>
    </row>
    <row r="11" spans="1:24" ht="12.75">
      <c r="A11" s="10">
        <v>2175907</v>
      </c>
      <c r="B11" s="91">
        <v>6635.07</v>
      </c>
      <c r="C11" s="91">
        <v>65.24</v>
      </c>
      <c r="D11" s="91">
        <v>349.52</v>
      </c>
      <c r="E11" s="91">
        <v>6.99</v>
      </c>
      <c r="F11" s="91">
        <v>646.17</v>
      </c>
      <c r="G11" s="91">
        <v>19.38</v>
      </c>
      <c r="H11" s="91">
        <v>5927.5</v>
      </c>
      <c r="I11" s="91">
        <v>71.2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18">
        <f t="shared" si="0"/>
        <v>13721.07</v>
      </c>
    </row>
    <row r="12" spans="1:24" ht="12.75">
      <c r="A12" s="10">
        <v>2175911</v>
      </c>
      <c r="B12" s="91">
        <v>1467.39</v>
      </c>
      <c r="C12" s="91">
        <v>35.52</v>
      </c>
      <c r="D12" s="91">
        <v>896.8</v>
      </c>
      <c r="E12" s="91">
        <v>23.69</v>
      </c>
      <c r="F12" s="91">
        <v>5.14</v>
      </c>
      <c r="G12" s="91">
        <v>0.15</v>
      </c>
      <c r="H12" s="91">
        <v>1840.47</v>
      </c>
      <c r="I12" s="91">
        <v>46.11</v>
      </c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18">
        <f t="shared" si="0"/>
        <v>4315.2699999999995</v>
      </c>
    </row>
    <row r="13" spans="1:24" ht="12.75">
      <c r="A13" s="10">
        <v>2175917</v>
      </c>
      <c r="B13" s="91">
        <v>1796.36</v>
      </c>
      <c r="C13" s="91">
        <v>49.19</v>
      </c>
      <c r="D13" s="91">
        <v>606.03</v>
      </c>
      <c r="E13" s="91">
        <v>18.18</v>
      </c>
      <c r="F13" s="91"/>
      <c r="G13" s="91"/>
      <c r="H13" s="91">
        <v>1866.14</v>
      </c>
      <c r="I13" s="91">
        <v>52.32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18">
        <f t="shared" si="0"/>
        <v>4388.219999999999</v>
      </c>
    </row>
    <row r="14" spans="1:24" ht="12.75">
      <c r="A14" s="74">
        <v>2175928</v>
      </c>
      <c r="B14" s="91">
        <v>2930.67</v>
      </c>
      <c r="C14" s="91">
        <v>67.14</v>
      </c>
      <c r="D14" s="91">
        <v>1758.2</v>
      </c>
      <c r="E14" s="91">
        <v>70.33</v>
      </c>
      <c r="F14" s="91"/>
      <c r="G14" s="91"/>
      <c r="H14" s="91">
        <v>3642.32</v>
      </c>
      <c r="I14" s="91">
        <v>106.77</v>
      </c>
      <c r="J14" s="91"/>
      <c r="K14" s="91"/>
      <c r="L14" s="91">
        <v>69325.01</v>
      </c>
      <c r="M14" s="91"/>
      <c r="N14" s="91">
        <v>4774.21</v>
      </c>
      <c r="O14" s="91"/>
      <c r="P14" s="91">
        <v>16759.75</v>
      </c>
      <c r="Q14" s="91"/>
      <c r="R14" s="91">
        <v>31271.07</v>
      </c>
      <c r="S14" s="91"/>
      <c r="T14" s="91">
        <v>7790.95</v>
      </c>
      <c r="U14" s="91"/>
      <c r="V14" s="91"/>
      <c r="W14" s="91">
        <v>439.33</v>
      </c>
      <c r="X14" s="18">
        <f t="shared" si="0"/>
        <v>138935.75</v>
      </c>
    </row>
    <row r="15" spans="1:24" ht="12.75">
      <c r="A15" s="10">
        <v>2175945</v>
      </c>
      <c r="B15" s="91">
        <v>4887.03</v>
      </c>
      <c r="C15" s="91">
        <v>179.33</v>
      </c>
      <c r="D15" s="91">
        <v>3010.9</v>
      </c>
      <c r="E15" s="91">
        <v>7.79</v>
      </c>
      <c r="F15" s="91"/>
      <c r="G15" s="91"/>
      <c r="H15" s="91">
        <v>6135.06</v>
      </c>
      <c r="I15" s="91">
        <v>143.6</v>
      </c>
      <c r="J15" s="91">
        <v>22.64</v>
      </c>
      <c r="K15" s="91">
        <v>0.91</v>
      </c>
      <c r="L15" s="91">
        <v>299835.16</v>
      </c>
      <c r="M15" s="91"/>
      <c r="N15" s="91">
        <v>20649.81</v>
      </c>
      <c r="O15" s="91"/>
      <c r="P15" s="91">
        <v>72487.11</v>
      </c>
      <c r="Q15" s="91"/>
      <c r="R15" s="91">
        <v>135250.75</v>
      </c>
      <c r="S15" s="91"/>
      <c r="T15" s="91">
        <v>33767.49</v>
      </c>
      <c r="U15" s="91">
        <v>110.61</v>
      </c>
      <c r="V15" s="91"/>
      <c r="W15" s="91">
        <v>3626.92</v>
      </c>
      <c r="X15" s="18">
        <f t="shared" si="0"/>
        <v>580115.11</v>
      </c>
    </row>
    <row r="16" spans="1:24" ht="12.75">
      <c r="A16" s="19">
        <v>2175958</v>
      </c>
      <c r="B16" s="91">
        <v>1874.71</v>
      </c>
      <c r="C16" s="91">
        <v>63.86</v>
      </c>
      <c r="D16" s="91">
        <v>1730.21</v>
      </c>
      <c r="E16" s="91">
        <v>23.37</v>
      </c>
      <c r="F16" s="91"/>
      <c r="G16" s="91"/>
      <c r="H16" s="91">
        <v>2800.27</v>
      </c>
      <c r="I16" s="91">
        <v>67.78</v>
      </c>
      <c r="J16" s="91">
        <v>2206.65</v>
      </c>
      <c r="K16" s="91"/>
      <c r="L16" s="91">
        <v>48536.79</v>
      </c>
      <c r="M16" s="91">
        <v>1168.83</v>
      </c>
      <c r="N16" s="91">
        <v>3343.34</v>
      </c>
      <c r="O16" s="91">
        <v>80.53</v>
      </c>
      <c r="P16" s="91">
        <v>11734.53</v>
      </c>
      <c r="Q16" s="91">
        <v>282.59</v>
      </c>
      <c r="R16" s="91">
        <v>21894.41</v>
      </c>
      <c r="S16" s="91">
        <v>527.26</v>
      </c>
      <c r="T16" s="91">
        <v>8157.49</v>
      </c>
      <c r="U16" s="91">
        <v>131.39</v>
      </c>
      <c r="V16" s="91"/>
      <c r="W16" s="91">
        <v>826.78</v>
      </c>
      <c r="X16" s="18">
        <f t="shared" si="0"/>
        <v>105450.79</v>
      </c>
    </row>
    <row r="17" spans="1:24" ht="12.75">
      <c r="A17" s="10">
        <v>2175970</v>
      </c>
      <c r="B17" s="91">
        <v>1375.66</v>
      </c>
      <c r="C17" s="91">
        <v>52.02</v>
      </c>
      <c r="D17" s="91">
        <v>1411.25</v>
      </c>
      <c r="E17" s="91">
        <v>50.76</v>
      </c>
      <c r="F17" s="91">
        <v>226.74</v>
      </c>
      <c r="G17" s="91">
        <v>11.34</v>
      </c>
      <c r="H17" s="91">
        <v>5032.03</v>
      </c>
      <c r="I17" s="91">
        <v>88.65</v>
      </c>
      <c r="J17" s="91"/>
      <c r="K17" s="91"/>
      <c r="L17" s="91">
        <v>66224.02</v>
      </c>
      <c r="M17" s="91">
        <v>424.46</v>
      </c>
      <c r="N17" s="91">
        <v>4562.03</v>
      </c>
      <c r="O17" s="91">
        <v>29.25</v>
      </c>
      <c r="P17" s="91">
        <v>16010.92</v>
      </c>
      <c r="Q17" s="91">
        <v>102.62</v>
      </c>
      <c r="R17" s="91">
        <v>29873.14</v>
      </c>
      <c r="S17" s="91">
        <v>191.48</v>
      </c>
      <c r="T17" s="91">
        <v>7924.04</v>
      </c>
      <c r="U17" s="91">
        <v>47.71</v>
      </c>
      <c r="V17" s="91"/>
      <c r="W17" s="91">
        <v>797.62</v>
      </c>
      <c r="X17" s="18">
        <f t="shared" si="0"/>
        <v>134435.74</v>
      </c>
    </row>
    <row r="18" spans="1:24" ht="12.75">
      <c r="A18" s="10">
        <v>2175985</v>
      </c>
      <c r="B18" s="91">
        <v>7491.72</v>
      </c>
      <c r="C18" s="91">
        <v>331.28</v>
      </c>
      <c r="D18" s="91">
        <v>2464.22</v>
      </c>
      <c r="E18" s="91">
        <v>63.95</v>
      </c>
      <c r="F18" s="91"/>
      <c r="G18" s="91"/>
      <c r="H18" s="91">
        <v>7733.72</v>
      </c>
      <c r="I18" s="91">
        <v>307.04</v>
      </c>
      <c r="J18" s="91"/>
      <c r="K18" s="91"/>
      <c r="L18" s="91">
        <v>214515.52</v>
      </c>
      <c r="M18" s="91">
        <v>8602.63</v>
      </c>
      <c r="N18" s="91">
        <v>14778.42</v>
      </c>
      <c r="O18" s="91">
        <v>592.81</v>
      </c>
      <c r="P18" s="91">
        <v>51864.24</v>
      </c>
      <c r="Q18" s="91">
        <v>2080.02</v>
      </c>
      <c r="R18" s="91">
        <v>96766.52</v>
      </c>
      <c r="S18" s="91">
        <v>3880.66</v>
      </c>
      <c r="T18" s="91">
        <v>25101.76</v>
      </c>
      <c r="U18" s="91">
        <v>1137.89</v>
      </c>
      <c r="V18" s="91"/>
      <c r="W18" s="91">
        <v>1807.71</v>
      </c>
      <c r="X18" s="18">
        <f t="shared" si="0"/>
        <v>439520.11000000004</v>
      </c>
    </row>
    <row r="19" spans="1:24" ht="12.75">
      <c r="A19" s="10">
        <v>2176002</v>
      </c>
      <c r="B19" s="91">
        <v>7336.49</v>
      </c>
      <c r="C19" s="91">
        <v>361.6</v>
      </c>
      <c r="D19" s="91">
        <v>785.57</v>
      </c>
      <c r="E19" s="91">
        <v>47.13</v>
      </c>
      <c r="F19" s="91">
        <v>2079.74</v>
      </c>
      <c r="G19" s="91">
        <v>124.78</v>
      </c>
      <c r="H19" s="91">
        <v>7998.15</v>
      </c>
      <c r="I19" s="91">
        <v>414.41</v>
      </c>
      <c r="J19" s="91"/>
      <c r="K19" s="91"/>
      <c r="L19" s="91">
        <v>80362.92</v>
      </c>
      <c r="M19" s="91">
        <v>2008.32</v>
      </c>
      <c r="N19" s="91">
        <v>5535.29</v>
      </c>
      <c r="O19" s="91">
        <v>138.39</v>
      </c>
      <c r="P19" s="91">
        <v>19428.61</v>
      </c>
      <c r="Q19" s="91">
        <v>485.59</v>
      </c>
      <c r="R19" s="91">
        <v>36250.39</v>
      </c>
      <c r="S19" s="91">
        <v>905.95</v>
      </c>
      <c r="T19" s="91">
        <v>10172.89</v>
      </c>
      <c r="U19" s="91">
        <v>634.4</v>
      </c>
      <c r="V19" s="91"/>
      <c r="W19" s="91">
        <v>616.44</v>
      </c>
      <c r="X19" s="18">
        <f t="shared" si="0"/>
        <v>175687.06000000003</v>
      </c>
    </row>
    <row r="20" spans="1:24" ht="12.75">
      <c r="A20" s="10">
        <v>2176012</v>
      </c>
      <c r="B20" s="91"/>
      <c r="C20" s="91"/>
      <c r="D20" s="91"/>
      <c r="E20" s="91"/>
      <c r="F20" s="91"/>
      <c r="G20" s="91"/>
      <c r="H20" s="91">
        <v>92.26</v>
      </c>
      <c r="I20" s="91">
        <v>0.06</v>
      </c>
      <c r="J20" s="91"/>
      <c r="K20" s="91"/>
      <c r="L20" s="91">
        <v>26.66</v>
      </c>
      <c r="M20" s="91"/>
      <c r="N20" s="91">
        <v>1.82</v>
      </c>
      <c r="O20" s="91"/>
      <c r="P20" s="91">
        <v>6.44</v>
      </c>
      <c r="Q20" s="91"/>
      <c r="R20" s="91">
        <v>12.02</v>
      </c>
      <c r="S20" s="91"/>
      <c r="T20" s="91">
        <v>3.01</v>
      </c>
      <c r="U20" s="91"/>
      <c r="V20" s="91"/>
      <c r="W20" s="91"/>
      <c r="X20" s="18">
        <f t="shared" si="0"/>
        <v>142.26999999999998</v>
      </c>
    </row>
    <row r="21" spans="1:24" ht="12.75">
      <c r="A21" s="10">
        <v>2176018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>
        <v>182.1</v>
      </c>
      <c r="M21" s="91"/>
      <c r="N21" s="91">
        <v>12.55</v>
      </c>
      <c r="O21" s="91"/>
      <c r="P21" s="91">
        <v>44.03</v>
      </c>
      <c r="Q21" s="91"/>
      <c r="R21" s="91">
        <v>82.15</v>
      </c>
      <c r="S21" s="91"/>
      <c r="T21" s="91">
        <v>20.47</v>
      </c>
      <c r="U21" s="91"/>
      <c r="V21" s="91"/>
      <c r="W21" s="91"/>
      <c r="X21" s="18">
        <f t="shared" si="0"/>
        <v>341.30000000000007</v>
      </c>
    </row>
    <row r="22" spans="2:24" ht="12.7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18"/>
    </row>
    <row r="23" spans="1:24" ht="13.5" thickBot="1">
      <c r="A23" s="20" t="s">
        <v>21</v>
      </c>
      <c r="B23" s="92">
        <f aca="true" t="shared" si="1" ref="B23:W23">SUM(B4:B21)</f>
        <v>2045970.5499999998</v>
      </c>
      <c r="C23" s="92">
        <f t="shared" si="1"/>
        <v>1819.12</v>
      </c>
      <c r="D23" s="92">
        <f t="shared" si="1"/>
        <v>632856.1499999999</v>
      </c>
      <c r="E23" s="92">
        <f t="shared" si="1"/>
        <v>421.86999999999995</v>
      </c>
      <c r="F23" s="92">
        <f t="shared" si="1"/>
        <v>547286.43</v>
      </c>
      <c r="G23" s="92">
        <f t="shared" si="1"/>
        <v>220.31</v>
      </c>
      <c r="H23" s="92">
        <f t="shared" si="1"/>
        <v>2553217.2499999995</v>
      </c>
      <c r="I23" s="92">
        <f t="shared" si="1"/>
        <v>1910.18</v>
      </c>
      <c r="J23" s="92">
        <f t="shared" si="1"/>
        <v>39410.96000000001</v>
      </c>
      <c r="K23" s="92">
        <f t="shared" si="1"/>
        <v>23.78</v>
      </c>
      <c r="L23" s="92">
        <f t="shared" si="1"/>
        <v>779008.18</v>
      </c>
      <c r="M23" s="92">
        <f t="shared" si="1"/>
        <v>12204.239999999998</v>
      </c>
      <c r="N23" s="92">
        <f t="shared" si="1"/>
        <v>53657.47</v>
      </c>
      <c r="O23" s="92">
        <f t="shared" si="1"/>
        <v>840.9799999999999</v>
      </c>
      <c r="P23" s="92">
        <f>SUM(P4:P21)</f>
        <v>188335.62999999998</v>
      </c>
      <c r="Q23" s="92">
        <f>SUM(Q4:Q21)</f>
        <v>2950.82</v>
      </c>
      <c r="R23" s="92">
        <f t="shared" si="1"/>
        <v>351400.45000000007</v>
      </c>
      <c r="S23" s="92">
        <f t="shared" si="1"/>
        <v>5505.349999999999</v>
      </c>
      <c r="T23" s="92">
        <f t="shared" si="1"/>
        <v>92938.09999999999</v>
      </c>
      <c r="U23" s="92">
        <f t="shared" si="1"/>
        <v>2062</v>
      </c>
      <c r="V23" s="92">
        <f t="shared" si="1"/>
        <v>0</v>
      </c>
      <c r="W23" s="92">
        <f t="shared" si="1"/>
        <v>8114.799999999999</v>
      </c>
      <c r="X23" s="22">
        <f>SUM(B23:W23)</f>
        <v>7320154.619999999</v>
      </c>
    </row>
    <row r="24" ht="13.5" thickTop="1">
      <c r="X24" s="12"/>
    </row>
    <row r="25" spans="2:24" ht="12.75">
      <c r="B25" s="13"/>
      <c r="X25" s="12"/>
    </row>
    <row r="26" spans="1:24" ht="15">
      <c r="A26" s="10" t="s">
        <v>105</v>
      </c>
      <c r="B26" s="13">
        <v>2130805.41</v>
      </c>
      <c r="C26" s="13"/>
      <c r="D26" s="13">
        <v>636078.65</v>
      </c>
      <c r="E26" s="13"/>
      <c r="F26" s="13">
        <v>549008.93</v>
      </c>
      <c r="G26" s="13"/>
      <c r="H26" s="13">
        <f>2621662.81+73.48</f>
        <v>2621736.29</v>
      </c>
      <c r="I26" s="13"/>
      <c r="J26" s="13">
        <v>59327.74</v>
      </c>
      <c r="K26" s="13"/>
      <c r="L26" s="13">
        <v>799898.77</v>
      </c>
      <c r="M26" s="13">
        <v>18341.24</v>
      </c>
      <c r="N26" s="13">
        <v>55096.88</v>
      </c>
      <c r="O26" s="13">
        <v>1263.9</v>
      </c>
      <c r="P26" s="13">
        <v>193386.57</v>
      </c>
      <c r="Q26" s="13">
        <v>4434.69</v>
      </c>
      <c r="R26" s="13">
        <v>360824.14</v>
      </c>
      <c r="S26" s="13">
        <v>8273.79</v>
      </c>
      <c r="T26" s="13">
        <v>92935.09</v>
      </c>
      <c r="U26" s="13">
        <v>2062</v>
      </c>
      <c r="V26" s="13"/>
      <c r="W26" s="13">
        <f>905.35+2844.05+960.33+1810.71+1209.64+384.72</f>
        <v>8114.800000000001</v>
      </c>
      <c r="X26" s="14"/>
    </row>
    <row r="27" spans="1:24" ht="15">
      <c r="A27" s="10" t="s">
        <v>91</v>
      </c>
      <c r="B27" s="13"/>
      <c r="C27" s="13"/>
      <c r="D27" s="13"/>
      <c r="E27" s="13"/>
      <c r="F27" s="13"/>
      <c r="G27" s="13"/>
      <c r="H27" s="13">
        <v>92.26</v>
      </c>
      <c r="I27" s="13">
        <v>0.06</v>
      </c>
      <c r="J27" s="13"/>
      <c r="K27" s="13"/>
      <c r="L27" s="13">
        <v>26.66</v>
      </c>
      <c r="M27" s="13"/>
      <c r="N27" s="13">
        <v>1.82</v>
      </c>
      <c r="O27" s="13"/>
      <c r="P27" s="13">
        <v>6.44</v>
      </c>
      <c r="Q27" s="13"/>
      <c r="R27" s="13">
        <v>12.02</v>
      </c>
      <c r="S27" s="13"/>
      <c r="T27" s="13">
        <v>3.01</v>
      </c>
      <c r="U27" s="13"/>
      <c r="V27" s="13"/>
      <c r="W27" s="13"/>
      <c r="X27" s="14"/>
    </row>
    <row r="28" spans="1:24" ht="15">
      <c r="A28" s="10" t="s">
        <v>92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</row>
    <row r="29" spans="1:24" ht="15">
      <c r="A29" s="10" t="s">
        <v>107</v>
      </c>
      <c r="B29" s="13">
        <v>-84834.86</v>
      </c>
      <c r="C29" s="13"/>
      <c r="D29" s="13"/>
      <c r="E29" s="35"/>
      <c r="F29" s="13"/>
      <c r="G29" s="35"/>
      <c r="H29" s="13">
        <f>-67660.61-950.69</f>
        <v>-68611.3</v>
      </c>
      <c r="I29" s="35"/>
      <c r="J29" s="13">
        <f>-19851.07-65.71</f>
        <v>-19916.78</v>
      </c>
      <c r="K29" s="35"/>
      <c r="L29" s="13">
        <v>-20917.25</v>
      </c>
      <c r="M29" s="13">
        <v>-6137</v>
      </c>
      <c r="N29" s="13">
        <v>-1441.23</v>
      </c>
      <c r="O29" s="13">
        <v>-422.92</v>
      </c>
      <c r="P29" s="13">
        <v>-5057.38</v>
      </c>
      <c r="Q29" s="13">
        <v>-1483.87</v>
      </c>
      <c r="R29" s="13">
        <v>-9435.71</v>
      </c>
      <c r="S29" s="13">
        <v>-2768.44</v>
      </c>
      <c r="T29" s="13"/>
      <c r="U29" s="13"/>
      <c r="V29" s="13"/>
      <c r="W29" s="13"/>
      <c r="X29" s="14"/>
    </row>
    <row r="30" spans="1:24" ht="15">
      <c r="A30" s="10" t="s">
        <v>108</v>
      </c>
      <c r="B30" s="13"/>
      <c r="C30" s="35"/>
      <c r="D30" s="13">
        <v>-3222.5</v>
      </c>
      <c r="E30" s="35"/>
      <c r="F30" s="13">
        <v>-1722.5</v>
      </c>
      <c r="G30" s="35"/>
      <c r="H30" s="13"/>
      <c r="I30" s="35"/>
      <c r="J30" s="13"/>
      <c r="K30" s="35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</row>
    <row r="31" spans="1:24" ht="15">
      <c r="A31" s="78" t="s">
        <v>21</v>
      </c>
      <c r="B31" s="79">
        <f>SUM(B26:B30)</f>
        <v>2045970.55</v>
      </c>
      <c r="C31" s="35"/>
      <c r="D31" s="79">
        <f aca="true" t="shared" si="2" ref="D31:W31">SUM(D26:D30)</f>
        <v>632856.15</v>
      </c>
      <c r="E31" s="35"/>
      <c r="F31" s="79">
        <f t="shared" si="2"/>
        <v>547286.43</v>
      </c>
      <c r="G31" s="35"/>
      <c r="H31" s="79">
        <f t="shared" si="2"/>
        <v>2553217.25</v>
      </c>
      <c r="I31" s="35"/>
      <c r="J31" s="79">
        <f t="shared" si="2"/>
        <v>39410.96</v>
      </c>
      <c r="K31" s="35"/>
      <c r="L31" s="79">
        <f t="shared" si="2"/>
        <v>779008.18</v>
      </c>
      <c r="M31" s="79">
        <f t="shared" si="2"/>
        <v>12204.240000000002</v>
      </c>
      <c r="N31" s="79">
        <f t="shared" si="2"/>
        <v>53657.469999999994</v>
      </c>
      <c r="O31" s="79">
        <f t="shared" si="2"/>
        <v>840.98</v>
      </c>
      <c r="P31" s="79">
        <f t="shared" si="2"/>
        <v>188335.63</v>
      </c>
      <c r="Q31" s="79">
        <f t="shared" si="2"/>
        <v>2950.8199999999997</v>
      </c>
      <c r="R31" s="79">
        <f t="shared" si="2"/>
        <v>351400.45</v>
      </c>
      <c r="S31" s="79">
        <f t="shared" si="2"/>
        <v>5505.35</v>
      </c>
      <c r="T31" s="79">
        <f t="shared" si="2"/>
        <v>92938.09999999999</v>
      </c>
      <c r="U31" s="79">
        <f t="shared" si="2"/>
        <v>2062</v>
      </c>
      <c r="V31" s="79">
        <f t="shared" si="2"/>
        <v>0</v>
      </c>
      <c r="W31" s="79">
        <f t="shared" si="2"/>
        <v>8114.800000000001</v>
      </c>
      <c r="X31" s="14"/>
    </row>
    <row r="32" spans="2:24" ht="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</row>
    <row r="33" spans="2:24" ht="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</row>
    <row r="34" spans="2:24" ht="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</row>
    <row r="35" spans="2:24" ht="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</row>
    <row r="37" spans="11:20" ht="12.75"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1:20" ht="12.75"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1:20" ht="12.75"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1:20" ht="12.75"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1:20" ht="12.75"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1:20" ht="12.75">
      <c r="K43" s="11"/>
      <c r="L43" s="11"/>
      <c r="M43" s="11"/>
      <c r="N43" s="11"/>
      <c r="O43" s="11"/>
      <c r="P43" s="11"/>
      <c r="Q43" s="11"/>
      <c r="R43" s="11"/>
      <c r="S43" s="11"/>
      <c r="T43" s="11"/>
    </row>
  </sheetData>
  <sheetProtection/>
  <mergeCells count="1">
    <mergeCell ref="A1:X1"/>
  </mergeCells>
  <printOptions/>
  <pageMargins left="0" right="0" top="1" bottom="1" header="0.5" footer="0.5"/>
  <pageSetup fitToHeight="1" fitToWidth="1" horizontalDpi="300" verticalDpi="300" orientation="landscape" paperSize="5" scale="69" r:id="rId1"/>
  <ignoredErrors>
    <ignoredError sqref="X18:X21 X4:X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140625" style="14" customWidth="1"/>
    <col min="2" max="3" width="14.00390625" style="14" bestFit="1" customWidth="1"/>
    <col min="4" max="4" width="14.00390625" style="14" customWidth="1"/>
    <col min="5" max="5" width="14.00390625" style="14" bestFit="1" customWidth="1"/>
    <col min="6" max="6" width="9.140625" style="14" customWidth="1"/>
    <col min="7" max="7" width="12.28125" style="14" bestFit="1" customWidth="1"/>
    <col min="8" max="16384" width="9.140625" style="14" customWidth="1"/>
  </cols>
  <sheetData>
    <row r="1" spans="1:5" ht="24">
      <c r="A1" s="94" t="s">
        <v>49</v>
      </c>
      <c r="B1" s="94"/>
      <c r="C1" s="94"/>
      <c r="D1" s="94"/>
      <c r="E1" s="94"/>
    </row>
    <row r="2" spans="1:5" ht="16.5" customHeight="1">
      <c r="A2" s="46"/>
      <c r="B2" s="46"/>
      <c r="C2" s="46"/>
      <c r="D2" s="46"/>
      <c r="E2" s="46"/>
    </row>
    <row r="3" spans="1:5" ht="15">
      <c r="A3" s="47" t="s">
        <v>15</v>
      </c>
      <c r="B3" s="48" t="s">
        <v>22</v>
      </c>
      <c r="C3" s="48" t="s">
        <v>43</v>
      </c>
      <c r="D3" s="48" t="s">
        <v>64</v>
      </c>
      <c r="E3" s="49" t="s">
        <v>21</v>
      </c>
    </row>
    <row r="4" spans="1:7" ht="17.25" customHeight="1">
      <c r="A4" s="46">
        <v>2175926</v>
      </c>
      <c r="B4" s="50">
        <v>4309.74</v>
      </c>
      <c r="C4" s="50">
        <v>53987.84</v>
      </c>
      <c r="D4" s="50">
        <v>6075.38</v>
      </c>
      <c r="E4" s="51">
        <f aca="true" t="shared" si="0" ref="E4:E9">SUM(B4:D4)</f>
        <v>64372.95999999999</v>
      </c>
      <c r="F4" s="43"/>
      <c r="G4" s="43"/>
    </row>
    <row r="5" spans="1:5" ht="15">
      <c r="A5" s="46">
        <v>2175939</v>
      </c>
      <c r="B5" s="50">
        <v>26325.53</v>
      </c>
      <c r="C5" s="50">
        <v>236559.17</v>
      </c>
      <c r="D5" s="50">
        <v>26620.76</v>
      </c>
      <c r="E5" s="51">
        <f t="shared" si="0"/>
        <v>289505.46</v>
      </c>
    </row>
    <row r="6" spans="1:7" ht="15">
      <c r="A6" s="46">
        <v>2175955</v>
      </c>
      <c r="B6" s="50">
        <v>11555.44</v>
      </c>
      <c r="C6" s="50">
        <v>26849.92</v>
      </c>
      <c r="D6" s="50">
        <v>3021.51</v>
      </c>
      <c r="E6" s="51">
        <f t="shared" si="0"/>
        <v>41426.87</v>
      </c>
      <c r="F6" s="26"/>
      <c r="G6" s="26"/>
    </row>
    <row r="7" spans="1:7" ht="15">
      <c r="A7" s="46">
        <v>2175966</v>
      </c>
      <c r="B7" s="50">
        <v>17567.49</v>
      </c>
      <c r="C7" s="50">
        <v>26066.11</v>
      </c>
      <c r="D7" s="50">
        <v>2933.27</v>
      </c>
      <c r="E7" s="51">
        <f t="shared" si="0"/>
        <v>46566.87</v>
      </c>
      <c r="F7" s="26"/>
      <c r="G7" s="26"/>
    </row>
    <row r="8" spans="1:7" ht="15">
      <c r="A8" s="46">
        <v>2175981</v>
      </c>
      <c r="B8" s="50">
        <v>160875.87</v>
      </c>
      <c r="C8" s="50">
        <v>92152.19</v>
      </c>
      <c r="D8" s="50">
        <v>10370.4</v>
      </c>
      <c r="E8" s="51">
        <f t="shared" si="0"/>
        <v>263398.46</v>
      </c>
      <c r="F8" s="26"/>
      <c r="G8" s="26"/>
    </row>
    <row r="9" spans="1:7" ht="15">
      <c r="A9" s="46">
        <v>2175996</v>
      </c>
      <c r="B9" s="50">
        <v>94683.83</v>
      </c>
      <c r="C9" s="50">
        <v>79543.19</v>
      </c>
      <c r="D9" s="50">
        <v>8951.43</v>
      </c>
      <c r="E9" s="51">
        <f t="shared" si="0"/>
        <v>183178.45</v>
      </c>
      <c r="F9" s="26"/>
      <c r="G9" s="26"/>
    </row>
    <row r="10" spans="1:5" ht="15">
      <c r="A10" s="46"/>
      <c r="B10" s="50"/>
      <c r="C10" s="50"/>
      <c r="D10" s="50"/>
      <c r="E10" s="51"/>
    </row>
    <row r="11" spans="1:5" ht="15.75" thickBot="1">
      <c r="A11" s="52" t="s">
        <v>21</v>
      </c>
      <c r="B11" s="53">
        <f>SUM(B4:B9)</f>
        <v>315317.9</v>
      </c>
      <c r="C11" s="53">
        <f>SUM(C4:C9)</f>
        <v>515158.42</v>
      </c>
      <c r="D11" s="53">
        <f>SUM(D4:D9)</f>
        <v>57972.75</v>
      </c>
      <c r="E11" s="54">
        <f>SUM(B11:C11)</f>
        <v>830476.3200000001</v>
      </c>
    </row>
    <row r="12" ht="15.75" thickTop="1"/>
    <row r="14" spans="2:4" ht="15">
      <c r="B14" s="31"/>
      <c r="C14" s="31"/>
      <c r="D14" s="3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r:id="rId1"/>
  <ignoredErrors>
    <ignoredError sqref="E4:E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140625" style="14" customWidth="1"/>
    <col min="2" max="2" width="13.57421875" style="14" bestFit="1" customWidth="1"/>
    <col min="3" max="3" width="13.28125" style="14" customWidth="1"/>
    <col min="4" max="4" width="14.00390625" style="14" bestFit="1" customWidth="1"/>
    <col min="5" max="5" width="14.7109375" style="14" customWidth="1"/>
    <col min="6" max="6" width="12.7109375" style="14" bestFit="1" customWidth="1"/>
    <col min="7" max="11" width="14.28125" style="14" customWidth="1"/>
    <col min="12" max="12" width="15.7109375" style="14" bestFit="1" customWidth="1"/>
    <col min="13" max="13" width="15.00390625" style="14" bestFit="1" customWidth="1"/>
    <col min="14" max="14" width="5.7109375" style="14" customWidth="1"/>
    <col min="15" max="15" width="12.28125" style="14" bestFit="1" customWidth="1"/>
    <col min="16" max="16384" width="9.140625" style="14" customWidth="1"/>
  </cols>
  <sheetData>
    <row r="1" spans="1:12" ht="24">
      <c r="A1" s="94" t="s">
        <v>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3" spans="1:12" ht="78">
      <c r="A3" s="23" t="s">
        <v>15</v>
      </c>
      <c r="B3" s="24" t="s">
        <v>57</v>
      </c>
      <c r="C3" s="24" t="s">
        <v>58</v>
      </c>
      <c r="D3" s="24" t="s">
        <v>59</v>
      </c>
      <c r="E3" s="24" t="s">
        <v>60</v>
      </c>
      <c r="F3" s="24" t="s">
        <v>61</v>
      </c>
      <c r="G3" s="24" t="s">
        <v>62</v>
      </c>
      <c r="H3" s="24" t="s">
        <v>101</v>
      </c>
      <c r="I3" s="24" t="s">
        <v>102</v>
      </c>
      <c r="J3" s="24" t="s">
        <v>103</v>
      </c>
      <c r="K3" s="24" t="s">
        <v>104</v>
      </c>
      <c r="L3" s="25" t="s">
        <v>21</v>
      </c>
    </row>
    <row r="4" spans="1:12" ht="15">
      <c r="A4" s="14">
        <v>2175870</v>
      </c>
      <c r="B4" s="42">
        <v>169.2</v>
      </c>
      <c r="C4" s="42"/>
      <c r="D4" s="42">
        <v>253.8</v>
      </c>
      <c r="E4" s="42"/>
      <c r="F4" s="42"/>
      <c r="G4" s="42"/>
      <c r="H4" s="42"/>
      <c r="I4" s="42"/>
      <c r="J4" s="42"/>
      <c r="K4" s="42"/>
      <c r="L4" s="27">
        <f aca="true" t="shared" si="0" ref="L4:L11">SUM(B4:K4)</f>
        <v>423</v>
      </c>
    </row>
    <row r="5" spans="1:12" ht="15">
      <c r="A5" s="14">
        <v>2175878</v>
      </c>
      <c r="B5" s="26"/>
      <c r="C5" s="26"/>
      <c r="D5" s="26"/>
      <c r="E5" s="26"/>
      <c r="F5" s="26">
        <v>2677.8</v>
      </c>
      <c r="G5" s="26"/>
      <c r="H5" s="26"/>
      <c r="I5" s="26"/>
      <c r="J5" s="26"/>
      <c r="K5" s="26"/>
      <c r="L5" s="27">
        <f t="shared" si="0"/>
        <v>2677.8</v>
      </c>
    </row>
    <row r="6" spans="1:12" ht="15">
      <c r="A6" s="14">
        <v>2175891</v>
      </c>
      <c r="B6" s="26">
        <v>3535.09</v>
      </c>
      <c r="C6" s="26"/>
      <c r="D6" s="26">
        <v>5302.64</v>
      </c>
      <c r="E6" s="26"/>
      <c r="F6" s="26">
        <v>45133.95</v>
      </c>
      <c r="G6" s="26"/>
      <c r="H6" s="26"/>
      <c r="I6" s="26"/>
      <c r="J6" s="26"/>
      <c r="K6" s="26"/>
      <c r="L6" s="27">
        <f t="shared" si="0"/>
        <v>53971.67999999999</v>
      </c>
    </row>
    <row r="7" spans="1:12" ht="15">
      <c r="A7" s="14">
        <v>2175904</v>
      </c>
      <c r="B7" s="26">
        <v>5769.48</v>
      </c>
      <c r="C7" s="26">
        <v>57.69</v>
      </c>
      <c r="D7" s="26">
        <v>8654.21</v>
      </c>
      <c r="E7" s="26">
        <v>86.54</v>
      </c>
      <c r="F7" s="26"/>
      <c r="G7" s="26"/>
      <c r="H7" s="26"/>
      <c r="I7" s="26"/>
      <c r="J7" s="26"/>
      <c r="K7" s="26"/>
      <c r="L7" s="27">
        <f t="shared" si="0"/>
        <v>14567.919999999998</v>
      </c>
    </row>
    <row r="8" spans="1:12" ht="15">
      <c r="A8" s="14">
        <v>2175949</v>
      </c>
      <c r="B8" s="42">
        <v>57.12</v>
      </c>
      <c r="C8" s="42"/>
      <c r="D8" s="42">
        <v>85.69</v>
      </c>
      <c r="E8" s="42"/>
      <c r="F8" s="42"/>
      <c r="G8" s="59"/>
      <c r="H8" s="59"/>
      <c r="I8" s="59"/>
      <c r="J8" s="59"/>
      <c r="K8" s="59"/>
      <c r="L8" s="27">
        <f t="shared" si="0"/>
        <v>142.81</v>
      </c>
    </row>
    <row r="9" spans="1:12" ht="15">
      <c r="A9" s="14">
        <v>2175960</v>
      </c>
      <c r="B9" s="42"/>
      <c r="C9" s="42"/>
      <c r="D9" s="42"/>
      <c r="E9" s="42"/>
      <c r="F9" s="42">
        <v>5681.4</v>
      </c>
      <c r="G9" s="59">
        <v>13581</v>
      </c>
      <c r="H9" s="59"/>
      <c r="I9" s="59"/>
      <c r="J9" s="59"/>
      <c r="K9" s="59"/>
      <c r="L9" s="27">
        <f t="shared" si="0"/>
        <v>19262.4</v>
      </c>
    </row>
    <row r="10" spans="1:12" ht="15">
      <c r="A10" s="14">
        <v>2175987</v>
      </c>
      <c r="B10" s="42"/>
      <c r="C10" s="42"/>
      <c r="D10" s="42"/>
      <c r="E10" s="42"/>
      <c r="F10" s="42"/>
      <c r="G10" s="59">
        <v>85204.14</v>
      </c>
      <c r="H10" s="59"/>
      <c r="I10" s="59"/>
      <c r="J10" s="59"/>
      <c r="K10" s="59"/>
      <c r="L10" s="27">
        <f t="shared" si="0"/>
        <v>85204.14</v>
      </c>
    </row>
    <row r="11" spans="1:12" ht="15">
      <c r="A11" s="14">
        <v>2176014</v>
      </c>
      <c r="B11" s="42"/>
      <c r="C11" s="42"/>
      <c r="D11" s="42"/>
      <c r="E11" s="42"/>
      <c r="F11" s="42"/>
      <c r="G11" s="59"/>
      <c r="H11" s="59">
        <f>31.63+0.07+11.72</f>
        <v>43.42</v>
      </c>
      <c r="I11" s="59">
        <f>94.87+0.23</f>
        <v>95.10000000000001</v>
      </c>
      <c r="J11" s="59">
        <v>75.44</v>
      </c>
      <c r="K11" s="59">
        <v>226.31</v>
      </c>
      <c r="L11" s="27">
        <f t="shared" si="0"/>
        <v>440.27</v>
      </c>
    </row>
    <row r="12" spans="2:12" ht="1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</row>
    <row r="13" spans="1:12" ht="15.75" thickBot="1">
      <c r="A13" s="28" t="s">
        <v>21</v>
      </c>
      <c r="B13" s="29">
        <f aca="true" t="shared" si="1" ref="B13:K13">SUM(B4:B12)</f>
        <v>9530.890000000001</v>
      </c>
      <c r="C13" s="29">
        <f t="shared" si="1"/>
        <v>57.69</v>
      </c>
      <c r="D13" s="29">
        <f t="shared" si="1"/>
        <v>14296.34</v>
      </c>
      <c r="E13" s="29">
        <f t="shared" si="1"/>
        <v>86.54</v>
      </c>
      <c r="F13" s="29">
        <f t="shared" si="1"/>
        <v>53493.15</v>
      </c>
      <c r="G13" s="29">
        <f t="shared" si="1"/>
        <v>98785.14</v>
      </c>
      <c r="H13" s="29">
        <f t="shared" si="1"/>
        <v>43.42</v>
      </c>
      <c r="I13" s="29">
        <f t="shared" si="1"/>
        <v>95.10000000000001</v>
      </c>
      <c r="J13" s="29">
        <f t="shared" si="1"/>
        <v>75.44</v>
      </c>
      <c r="K13" s="29">
        <f t="shared" si="1"/>
        <v>226.31</v>
      </c>
      <c r="L13" s="30">
        <f>SUM(L4:L12)</f>
        <v>176690.02</v>
      </c>
    </row>
    <row r="14" ht="15.75" thickTop="1"/>
    <row r="16" spans="1:11" ht="15">
      <c r="A16" s="14" t="s">
        <v>90</v>
      </c>
      <c r="B16" s="31">
        <v>30371.9</v>
      </c>
      <c r="C16" s="31"/>
      <c r="D16" s="31">
        <v>90518.26</v>
      </c>
      <c r="E16" s="31"/>
      <c r="F16" s="31">
        <v>53493.15</v>
      </c>
      <c r="G16" s="31">
        <v>98785.14</v>
      </c>
      <c r="H16" s="31">
        <v>43.42</v>
      </c>
      <c r="I16" s="31">
        <v>95.1</v>
      </c>
      <c r="J16" s="31">
        <v>75.44</v>
      </c>
      <c r="K16" s="31">
        <v>226.31</v>
      </c>
    </row>
    <row r="17" spans="1:12" ht="15">
      <c r="A17" s="14" t="s">
        <v>107</v>
      </c>
      <c r="B17" s="31">
        <v>-20841.01</v>
      </c>
      <c r="C17" s="77"/>
      <c r="D17" s="31">
        <v>-76221.92</v>
      </c>
      <c r="E17" s="77"/>
      <c r="F17" s="61"/>
      <c r="G17" s="61"/>
      <c r="H17" s="61"/>
      <c r="I17" s="61"/>
      <c r="J17" s="61"/>
      <c r="K17" s="61"/>
      <c r="L17" s="27"/>
    </row>
    <row r="18" spans="1:11" ht="15">
      <c r="A18" s="76" t="s">
        <v>21</v>
      </c>
      <c r="B18" s="75">
        <f>SUM(B16:B17)</f>
        <v>9530.890000000003</v>
      </c>
      <c r="C18" s="32"/>
      <c r="D18" s="75">
        <f aca="true" t="shared" si="2" ref="D18:K18">SUM(D16:D17)</f>
        <v>14296.339999999997</v>
      </c>
      <c r="E18" s="32"/>
      <c r="F18" s="75">
        <f t="shared" si="2"/>
        <v>53493.15</v>
      </c>
      <c r="G18" s="75">
        <f t="shared" si="2"/>
        <v>98785.14</v>
      </c>
      <c r="H18" s="75">
        <f t="shared" si="2"/>
        <v>43.42</v>
      </c>
      <c r="I18" s="75">
        <f t="shared" si="2"/>
        <v>95.1</v>
      </c>
      <c r="J18" s="75">
        <f t="shared" si="2"/>
        <v>75.44</v>
      </c>
      <c r="K18" s="75">
        <f t="shared" si="2"/>
        <v>226.31</v>
      </c>
    </row>
    <row r="20" spans="1:15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3:15" ht="15">
      <c r="C21" s="26"/>
      <c r="O21" s="42"/>
    </row>
    <row r="22" spans="3:15" ht="1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O22" s="26"/>
    </row>
    <row r="23" spans="3:15" ht="15">
      <c r="C23" s="26"/>
      <c r="D23" s="26"/>
      <c r="E23" s="26"/>
      <c r="F23" s="26"/>
      <c r="L23" s="26"/>
      <c r="M23" s="26"/>
      <c r="N23" s="26"/>
      <c r="O23" s="26"/>
    </row>
    <row r="24" spans="3:15" ht="1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3:15" ht="1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3:15" ht="1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3:15" ht="1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9" spans="1:15" ht="15">
      <c r="A29" s="45"/>
      <c r="B29" s="4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r:id="rId1"/>
  <ignoredErrors>
    <ignoredError sqref="L4:L10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3.421875" style="14" bestFit="1" customWidth="1"/>
    <col min="2" max="3" width="14.00390625" style="14" bestFit="1" customWidth="1"/>
    <col min="4" max="4" width="14.00390625" style="14" customWidth="1"/>
    <col min="5" max="6" width="14.00390625" style="14" bestFit="1" customWidth="1"/>
    <col min="7" max="7" width="12.7109375" style="14" bestFit="1" customWidth="1"/>
    <col min="8" max="10" width="12.7109375" style="14" customWidth="1"/>
    <col min="11" max="15" width="13.7109375" style="14" customWidth="1"/>
    <col min="16" max="16" width="12.7109375" style="14" customWidth="1"/>
    <col min="17" max="17" width="13.7109375" style="14" bestFit="1" customWidth="1"/>
    <col min="18" max="18" width="14.00390625" style="14" bestFit="1" customWidth="1"/>
    <col min="19" max="16384" width="9.140625" style="14" customWidth="1"/>
  </cols>
  <sheetData>
    <row r="1" spans="1:18" ht="24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3" spans="1:18" ht="30.75">
      <c r="A3" s="41" t="s">
        <v>15</v>
      </c>
      <c r="B3" s="24" t="s">
        <v>0</v>
      </c>
      <c r="C3" s="24" t="s">
        <v>52</v>
      </c>
      <c r="D3" s="24" t="s">
        <v>64</v>
      </c>
      <c r="E3" s="24" t="s">
        <v>54</v>
      </c>
      <c r="F3" s="24" t="s">
        <v>8</v>
      </c>
      <c r="G3" s="24" t="s">
        <v>9</v>
      </c>
      <c r="H3" s="23" t="s">
        <v>68</v>
      </c>
      <c r="I3" s="24" t="s">
        <v>95</v>
      </c>
      <c r="J3" s="24" t="s">
        <v>122</v>
      </c>
      <c r="K3" s="24" t="s">
        <v>6</v>
      </c>
      <c r="L3" s="24" t="s">
        <v>10</v>
      </c>
      <c r="M3" s="24" t="s">
        <v>29</v>
      </c>
      <c r="N3" s="24" t="s">
        <v>11</v>
      </c>
      <c r="O3" s="24" t="s">
        <v>78</v>
      </c>
      <c r="P3" s="24" t="s">
        <v>79</v>
      </c>
      <c r="Q3" s="24" t="s">
        <v>86</v>
      </c>
      <c r="R3" s="25" t="s">
        <v>21</v>
      </c>
    </row>
    <row r="4" spans="1:18" ht="15">
      <c r="A4" s="14">
        <v>2175861</v>
      </c>
      <c r="B4" s="26">
        <v>825.79</v>
      </c>
      <c r="C4" s="26">
        <v>1897.83</v>
      </c>
      <c r="D4" s="26">
        <v>141.54</v>
      </c>
      <c r="E4" s="26">
        <v>992.87</v>
      </c>
      <c r="F4" s="26">
        <v>659.73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>
        <f aca="true" t="shared" si="0" ref="R4:R14">SUM(B4:Q4)</f>
        <v>4517.76</v>
      </c>
    </row>
    <row r="5" spans="1:18" ht="15">
      <c r="A5" s="14">
        <v>2175867</v>
      </c>
      <c r="B5" s="26">
        <v>2149.29</v>
      </c>
      <c r="C5" s="26">
        <v>2149.29</v>
      </c>
      <c r="D5" s="26">
        <v>358.21</v>
      </c>
      <c r="E5" s="26">
        <v>2512.63</v>
      </c>
      <c r="F5" s="26">
        <v>1669.57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>
        <f t="shared" si="0"/>
        <v>8838.99</v>
      </c>
    </row>
    <row r="6" spans="1:18" ht="15">
      <c r="A6" s="14">
        <v>2175874</v>
      </c>
      <c r="B6" s="26">
        <v>7469.06</v>
      </c>
      <c r="C6" s="26">
        <v>20194.1</v>
      </c>
      <c r="D6" s="26">
        <v>1534.19</v>
      </c>
      <c r="E6" s="26">
        <v>37031.51</v>
      </c>
      <c r="F6" s="26">
        <v>7150.76</v>
      </c>
      <c r="G6" s="26"/>
      <c r="H6" s="26"/>
      <c r="I6" s="26"/>
      <c r="J6" s="26"/>
      <c r="P6" s="26"/>
      <c r="Q6" s="26"/>
      <c r="R6" s="27">
        <f t="shared" si="0"/>
        <v>73379.62</v>
      </c>
    </row>
    <row r="7" spans="1:18" ht="15">
      <c r="A7" s="14">
        <v>2175886</v>
      </c>
      <c r="B7" s="26">
        <v>63514.68</v>
      </c>
      <c r="C7" s="26">
        <v>175677.07</v>
      </c>
      <c r="D7" s="26">
        <v>11455.76</v>
      </c>
      <c r="E7" s="26">
        <v>80355.5</v>
      </c>
      <c r="F7" s="26">
        <v>53393.84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7">
        <f t="shared" si="0"/>
        <v>384396.85</v>
      </c>
    </row>
    <row r="8" spans="1:18" ht="15">
      <c r="A8" s="14">
        <v>2175895</v>
      </c>
      <c r="B8" s="26">
        <v>30275.35</v>
      </c>
      <c r="C8" s="26">
        <v>81292.71</v>
      </c>
      <c r="D8" s="26">
        <v>5045.88</v>
      </c>
      <c r="E8" s="26">
        <v>35393.38</v>
      </c>
      <c r="F8" s="26">
        <v>23517.87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>
        <f t="shared" si="0"/>
        <v>175525.19</v>
      </c>
    </row>
    <row r="9" spans="1:18" ht="15">
      <c r="A9" s="14">
        <v>2175901</v>
      </c>
      <c r="B9" s="26">
        <v>1441.7</v>
      </c>
      <c r="C9" s="26">
        <v>1441.7</v>
      </c>
      <c r="D9" s="26">
        <v>240.28</v>
      </c>
      <c r="E9" s="26">
        <v>1685.42</v>
      </c>
      <c r="F9" s="26">
        <v>1119.91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>
        <f t="shared" si="0"/>
        <v>5929.01</v>
      </c>
    </row>
    <row r="10" spans="1:18" ht="15">
      <c r="A10" s="14">
        <v>2175944</v>
      </c>
      <c r="B10" s="26"/>
      <c r="C10" s="26"/>
      <c r="D10" s="26"/>
      <c r="E10" s="26"/>
      <c r="F10" s="26"/>
      <c r="G10" s="26">
        <v>1604.76</v>
      </c>
      <c r="H10" s="26">
        <v>110.56</v>
      </c>
      <c r="I10" s="26">
        <v>387.99</v>
      </c>
      <c r="J10" s="26">
        <v>723.91</v>
      </c>
      <c r="K10" s="26">
        <v>3115.14</v>
      </c>
      <c r="L10" s="26">
        <v>1087.43</v>
      </c>
      <c r="M10" s="26">
        <v>1654.34</v>
      </c>
      <c r="N10" s="26">
        <v>1113.73</v>
      </c>
      <c r="O10" s="26">
        <v>1038.09</v>
      </c>
      <c r="P10" s="26">
        <v>831.93</v>
      </c>
      <c r="Q10" s="26">
        <v>348.69</v>
      </c>
      <c r="R10" s="27">
        <f t="shared" si="0"/>
        <v>12016.57</v>
      </c>
    </row>
    <row r="11" spans="1:18" ht="15">
      <c r="A11" s="14">
        <v>2175957</v>
      </c>
      <c r="B11" s="26"/>
      <c r="C11" s="26"/>
      <c r="D11" s="26"/>
      <c r="E11" s="26"/>
      <c r="F11" s="26"/>
      <c r="G11" s="26">
        <v>743.75</v>
      </c>
      <c r="H11" s="26">
        <v>51.24</v>
      </c>
      <c r="I11" s="26">
        <v>179.82</v>
      </c>
      <c r="J11" s="26">
        <v>335.5</v>
      </c>
      <c r="K11" s="26">
        <v>1443.74</v>
      </c>
      <c r="L11" s="26">
        <v>503.99</v>
      </c>
      <c r="M11" s="26">
        <v>766.72</v>
      </c>
      <c r="N11" s="26">
        <v>516.16</v>
      </c>
      <c r="O11" s="26">
        <v>481.11</v>
      </c>
      <c r="P11" s="26">
        <v>385.57</v>
      </c>
      <c r="Q11" s="26">
        <v>161.59</v>
      </c>
      <c r="R11" s="27">
        <f t="shared" si="0"/>
        <v>5569.19</v>
      </c>
    </row>
    <row r="12" spans="1:18" ht="15">
      <c r="A12" s="14">
        <v>2175969</v>
      </c>
      <c r="B12" s="26"/>
      <c r="C12" s="26"/>
      <c r="D12" s="26"/>
      <c r="E12" s="26"/>
      <c r="F12" s="26"/>
      <c r="G12" s="26">
        <v>4272.88</v>
      </c>
      <c r="H12" s="26">
        <v>294.44</v>
      </c>
      <c r="I12" s="26">
        <v>1033.12</v>
      </c>
      <c r="J12" s="26">
        <v>1927.51</v>
      </c>
      <c r="K12" s="26">
        <v>8294.34</v>
      </c>
      <c r="L12" s="26">
        <v>2895.42</v>
      </c>
      <c r="M12" s="26">
        <v>4404.85</v>
      </c>
      <c r="N12" s="26">
        <v>2965.42</v>
      </c>
      <c r="O12" s="26">
        <v>2764.07</v>
      </c>
      <c r="P12" s="26">
        <v>2215.15</v>
      </c>
      <c r="Q12" s="26">
        <v>928.44</v>
      </c>
      <c r="R12" s="27">
        <f t="shared" si="0"/>
        <v>31995.639999999996</v>
      </c>
    </row>
    <row r="13" spans="1:18" ht="15">
      <c r="A13" s="14">
        <v>2175984</v>
      </c>
      <c r="B13" s="26"/>
      <c r="C13" s="26"/>
      <c r="D13" s="26"/>
      <c r="E13" s="26"/>
      <c r="F13" s="26"/>
      <c r="G13" s="26">
        <v>6653.11</v>
      </c>
      <c r="H13" s="26">
        <v>458.31</v>
      </c>
      <c r="I13" s="26">
        <v>1608.5</v>
      </c>
      <c r="J13" s="26">
        <v>3001.12</v>
      </c>
      <c r="K13" s="26">
        <v>12914.85</v>
      </c>
      <c r="L13" s="26">
        <v>4508.3</v>
      </c>
      <c r="M13" s="26">
        <v>6858.59</v>
      </c>
      <c r="N13" s="26">
        <v>4617.26</v>
      </c>
      <c r="O13" s="26">
        <v>4303.74</v>
      </c>
      <c r="P13" s="26">
        <v>3449.04</v>
      </c>
      <c r="Q13" s="26">
        <v>1445.56</v>
      </c>
      <c r="R13" s="27">
        <f t="shared" si="0"/>
        <v>49818.38</v>
      </c>
    </row>
    <row r="14" spans="1:18" ht="15">
      <c r="A14" s="14">
        <v>2176001</v>
      </c>
      <c r="B14" s="26"/>
      <c r="C14" s="26"/>
      <c r="D14" s="26"/>
      <c r="E14" s="26"/>
      <c r="F14" s="26"/>
      <c r="G14" s="26">
        <v>13779.75</v>
      </c>
      <c r="H14" s="26">
        <v>949.6</v>
      </c>
      <c r="I14" s="26">
        <v>3331.82</v>
      </c>
      <c r="J14" s="26">
        <v>6216.11</v>
      </c>
      <c r="K14" s="26">
        <v>26748.58</v>
      </c>
      <c r="L14" s="26">
        <v>9337.59</v>
      </c>
      <c r="M14" s="26">
        <v>14205.34</v>
      </c>
      <c r="N14" s="26">
        <v>9563.29</v>
      </c>
      <c r="O14" s="26">
        <v>8913.92</v>
      </c>
      <c r="P14" s="26">
        <v>7143.78</v>
      </c>
      <c r="Q14" s="26">
        <v>2994.25</v>
      </c>
      <c r="R14" s="27">
        <f t="shared" si="0"/>
        <v>103184.02999999998</v>
      </c>
    </row>
    <row r="15" spans="2:18" ht="15">
      <c r="B15" s="26"/>
      <c r="C15" s="26"/>
      <c r="D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5.75" thickBot="1">
      <c r="A16" s="28" t="s">
        <v>21</v>
      </c>
      <c r="B16" s="29">
        <f aca="true" t="shared" si="1" ref="B16:Q16">SUM(B4:B14)</f>
        <v>105675.87000000001</v>
      </c>
      <c r="C16" s="29">
        <f t="shared" si="1"/>
        <v>282652.7</v>
      </c>
      <c r="D16" s="29">
        <f>SUM(D4:D14)</f>
        <v>18775.86</v>
      </c>
      <c r="E16" s="29">
        <f t="shared" si="1"/>
        <v>157971.31000000003</v>
      </c>
      <c r="F16" s="29">
        <f t="shared" si="1"/>
        <v>87511.68</v>
      </c>
      <c r="G16" s="29">
        <f t="shared" si="1"/>
        <v>27054.25</v>
      </c>
      <c r="H16" s="29">
        <f t="shared" si="1"/>
        <v>1864.15</v>
      </c>
      <c r="I16" s="29">
        <f t="shared" si="1"/>
        <v>6541.25</v>
      </c>
      <c r="J16" s="29">
        <f t="shared" si="1"/>
        <v>12204.15</v>
      </c>
      <c r="K16" s="29">
        <f t="shared" si="1"/>
        <v>52516.65</v>
      </c>
      <c r="L16" s="29">
        <f t="shared" si="1"/>
        <v>18332.73</v>
      </c>
      <c r="M16" s="29">
        <f t="shared" si="1"/>
        <v>27889.84</v>
      </c>
      <c r="N16" s="29">
        <f t="shared" si="1"/>
        <v>18775.86</v>
      </c>
      <c r="O16" s="29">
        <f t="shared" si="1"/>
        <v>17500.93</v>
      </c>
      <c r="P16" s="29">
        <f t="shared" si="1"/>
        <v>14025.470000000001</v>
      </c>
      <c r="Q16" s="29">
        <f t="shared" si="1"/>
        <v>5878.53</v>
      </c>
      <c r="R16" s="30">
        <f>SUM(B16:Q16)</f>
        <v>855171.23</v>
      </c>
    </row>
    <row r="17" ht="15.75" thickTop="1"/>
    <row r="19" spans="1:18" ht="15">
      <c r="A19" s="58" t="s">
        <v>134</v>
      </c>
      <c r="B19" s="57">
        <v>105940.83</v>
      </c>
      <c r="C19" s="57">
        <v>282917.66</v>
      </c>
      <c r="D19" s="57">
        <v>18820.02</v>
      </c>
      <c r="E19" s="57">
        <v>158281.06</v>
      </c>
      <c r="F19" s="57">
        <v>87717.5</v>
      </c>
      <c r="G19" s="57">
        <v>27117.87</v>
      </c>
      <c r="H19" s="57">
        <v>1868.51</v>
      </c>
      <c r="I19" s="57">
        <v>6556.63</v>
      </c>
      <c r="J19" s="57">
        <v>12232.84</v>
      </c>
      <c r="K19" s="57">
        <v>52640.15</v>
      </c>
      <c r="L19" s="57">
        <v>18375.83</v>
      </c>
      <c r="M19" s="57">
        <v>27955.42</v>
      </c>
      <c r="N19" s="57">
        <v>18820.02</v>
      </c>
      <c r="O19" s="57">
        <v>17542.07</v>
      </c>
      <c r="P19" s="57">
        <v>14058.45</v>
      </c>
      <c r="Q19" s="57">
        <v>5892.33</v>
      </c>
      <c r="R19" s="31"/>
    </row>
    <row r="20" spans="1:18" ht="15">
      <c r="A20" s="14" t="s">
        <v>96</v>
      </c>
      <c r="B20" s="31">
        <v>85099.82</v>
      </c>
      <c r="C20" s="31">
        <v>206695.74</v>
      </c>
      <c r="D20" s="31">
        <v>14560.87</v>
      </c>
      <c r="E20" s="31">
        <v>128406.05</v>
      </c>
      <c r="F20" s="31">
        <v>67866.43</v>
      </c>
      <c r="G20" s="31">
        <v>20980.87</v>
      </c>
      <c r="H20" s="31">
        <v>1445.59</v>
      </c>
      <c r="I20" s="31">
        <v>5072.76</v>
      </c>
      <c r="J20" s="31">
        <v>9464.4</v>
      </c>
      <c r="K20" s="31">
        <v>40727.29</v>
      </c>
      <c r="L20" s="31">
        <v>14217.21</v>
      </c>
      <c r="M20" s="31">
        <v>21628.88</v>
      </c>
      <c r="N20" s="31">
        <v>14560.87</v>
      </c>
      <c r="O20" s="31">
        <v>13572.14</v>
      </c>
      <c r="P20" s="31">
        <v>10876.87</v>
      </c>
      <c r="Q20" s="31">
        <v>4558.8</v>
      </c>
      <c r="R20" s="31"/>
    </row>
    <row r="21" spans="1:18" ht="15">
      <c r="A21" s="14" t="s">
        <v>97</v>
      </c>
      <c r="B21" s="31">
        <v>20841.01</v>
      </c>
      <c r="C21" s="31">
        <v>76221.92</v>
      </c>
      <c r="D21" s="31">
        <v>4259.15</v>
      </c>
      <c r="E21" s="31">
        <v>29875.01</v>
      </c>
      <c r="F21" s="31">
        <v>19851.07</v>
      </c>
      <c r="G21" s="31">
        <v>6137</v>
      </c>
      <c r="H21" s="31">
        <v>422.92</v>
      </c>
      <c r="I21" s="31">
        <v>1483.87</v>
      </c>
      <c r="J21" s="31">
        <v>2768.44</v>
      </c>
      <c r="K21" s="31">
        <v>11912.86</v>
      </c>
      <c r="L21" s="31">
        <v>4158.62</v>
      </c>
      <c r="M21" s="31">
        <v>6326.54</v>
      </c>
      <c r="N21" s="31">
        <v>4259.15</v>
      </c>
      <c r="O21" s="31">
        <v>3969.93</v>
      </c>
      <c r="P21" s="31">
        <v>3181.58</v>
      </c>
      <c r="Q21" s="31">
        <v>1333.53</v>
      </c>
      <c r="R21" s="31"/>
    </row>
    <row r="22" spans="1:18" ht="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55"/>
    </row>
    <row r="23" spans="1:18" ht="15">
      <c r="A23" s="14" t="s">
        <v>132</v>
      </c>
      <c r="B23" s="31">
        <f aca="true" t="shared" si="2" ref="B23:Q23">B19-B16</f>
        <v>264.95999999999185</v>
      </c>
      <c r="C23" s="31">
        <f t="shared" si="2"/>
        <v>264.95999999996275</v>
      </c>
      <c r="D23" s="31">
        <f t="shared" si="2"/>
        <v>44.159999999999854</v>
      </c>
      <c r="E23" s="31">
        <f t="shared" si="2"/>
        <v>309.7499999999709</v>
      </c>
      <c r="F23" s="31">
        <f t="shared" si="2"/>
        <v>205.82000000000698</v>
      </c>
      <c r="G23" s="31">
        <f t="shared" si="2"/>
        <v>63.61999999999898</v>
      </c>
      <c r="H23" s="31">
        <f t="shared" si="2"/>
        <v>4.3599999999999</v>
      </c>
      <c r="I23" s="31">
        <f t="shared" si="2"/>
        <v>15.38000000000011</v>
      </c>
      <c r="J23" s="31">
        <f t="shared" si="2"/>
        <v>28.69000000000051</v>
      </c>
      <c r="K23" s="31">
        <f t="shared" si="2"/>
        <v>123.5</v>
      </c>
      <c r="L23" s="31">
        <f t="shared" si="2"/>
        <v>43.10000000000218</v>
      </c>
      <c r="M23" s="31">
        <f t="shared" si="2"/>
        <v>65.57999999999811</v>
      </c>
      <c r="N23" s="31">
        <f t="shared" si="2"/>
        <v>44.159999999999854</v>
      </c>
      <c r="O23" s="31">
        <f t="shared" si="2"/>
        <v>41.13999999999942</v>
      </c>
      <c r="P23" s="31">
        <f t="shared" si="2"/>
        <v>32.97999999999956</v>
      </c>
      <c r="Q23" s="31">
        <f t="shared" si="2"/>
        <v>13.800000000000182</v>
      </c>
      <c r="R23" s="31">
        <f>SUM(B23:Q23)</f>
        <v>1565.9599999999311</v>
      </c>
    </row>
    <row r="24" spans="1:17" ht="15">
      <c r="A24" s="14" t="s">
        <v>133</v>
      </c>
      <c r="B24" s="31">
        <f>B20-B23</f>
        <v>84834.86000000002</v>
      </c>
      <c r="C24" s="31">
        <f aca="true" t="shared" si="3" ref="C24:Q24">C20-C23</f>
        <v>206430.78000000003</v>
      </c>
      <c r="D24" s="31">
        <f t="shared" si="3"/>
        <v>14516.710000000001</v>
      </c>
      <c r="E24" s="31">
        <f t="shared" si="3"/>
        <v>128096.30000000003</v>
      </c>
      <c r="F24" s="31">
        <f t="shared" si="3"/>
        <v>67660.60999999999</v>
      </c>
      <c r="G24" s="31">
        <f t="shared" si="3"/>
        <v>20917.25</v>
      </c>
      <c r="H24" s="31">
        <f t="shared" si="3"/>
        <v>1441.23</v>
      </c>
      <c r="I24" s="31">
        <f t="shared" si="3"/>
        <v>5057.38</v>
      </c>
      <c r="J24" s="31">
        <f t="shared" si="3"/>
        <v>9435.71</v>
      </c>
      <c r="K24" s="31">
        <f t="shared" si="3"/>
        <v>40603.79</v>
      </c>
      <c r="L24" s="31">
        <f t="shared" si="3"/>
        <v>14174.109999999997</v>
      </c>
      <c r="M24" s="31">
        <f t="shared" si="3"/>
        <v>21563.300000000003</v>
      </c>
      <c r="N24" s="31">
        <f t="shared" si="3"/>
        <v>14516.710000000001</v>
      </c>
      <c r="O24" s="31">
        <f t="shared" si="3"/>
        <v>13531</v>
      </c>
      <c r="P24" s="31">
        <f t="shared" si="3"/>
        <v>10843.890000000001</v>
      </c>
      <c r="Q24" s="31">
        <f t="shared" si="3"/>
        <v>4545</v>
      </c>
    </row>
    <row r="25" spans="2:18" ht="15">
      <c r="B25" s="42"/>
      <c r="C25" s="42"/>
      <c r="D25" s="42"/>
      <c r="E25" s="42"/>
      <c r="F25" s="42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26"/>
    </row>
    <row r="26" spans="3:18" ht="15">
      <c r="C26" s="26"/>
      <c r="D26" s="26"/>
      <c r="E26" s="26"/>
      <c r="F26" s="26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26"/>
    </row>
    <row r="27" spans="3:18" ht="15">
      <c r="C27" s="26"/>
      <c r="D27" s="26"/>
      <c r="E27" s="26"/>
      <c r="F27" s="26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26"/>
    </row>
    <row r="28" spans="3:18" ht="15">
      <c r="C28" s="26"/>
      <c r="D28" s="26"/>
      <c r="E28" s="26"/>
      <c r="F28" s="26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26"/>
    </row>
    <row r="29" spans="1:18" ht="15">
      <c r="A29" s="5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3:18" ht="1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5">
      <c r="A31" s="5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3" spans="3:18" ht="1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3:18" ht="1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3:18" ht="1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3:18" ht="1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3:18" ht="1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3:18" ht="1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3:18" ht="1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3:18" ht="1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3:18" ht="1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3:18" ht="1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3:18" ht="1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5">
      <c r="A44" s="45"/>
      <c r="B44" s="4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</sheetData>
  <sheetProtection/>
  <mergeCells count="1">
    <mergeCell ref="A1:R1"/>
  </mergeCells>
  <printOptions/>
  <pageMargins left="0" right="0.03" top="1" bottom="1" header="0.5" footer="0.5"/>
  <pageSetup fitToHeight="0" fitToWidth="1" horizontalDpi="600" verticalDpi="600" orientation="landscape" paperSize="5" scale="85" r:id="rId1"/>
  <ignoredErrors>
    <ignoredError sqref="R4:R14" formulaRange="1"/>
    <ignoredError sqref="E1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6.421875" style="81" bestFit="1" customWidth="1"/>
    <col min="2" max="2" width="14.00390625" style="14" bestFit="1" customWidth="1"/>
    <col min="3" max="7" width="13.7109375" style="14" customWidth="1"/>
    <col min="8" max="8" width="14.00390625" style="14" bestFit="1" customWidth="1"/>
    <col min="9" max="16384" width="9.140625" style="14" customWidth="1"/>
  </cols>
  <sheetData>
    <row r="1" spans="1:8" ht="24">
      <c r="A1" s="94" t="s">
        <v>117</v>
      </c>
      <c r="B1" s="94"/>
      <c r="C1" s="94"/>
      <c r="D1" s="94"/>
      <c r="E1" s="94"/>
      <c r="F1" s="94"/>
      <c r="G1" s="94"/>
      <c r="H1" s="94"/>
    </row>
    <row r="3" spans="1:8" ht="30.75">
      <c r="A3" s="80" t="s">
        <v>15</v>
      </c>
      <c r="B3" s="24" t="s">
        <v>8</v>
      </c>
      <c r="C3" s="24" t="s">
        <v>6</v>
      </c>
      <c r="D3" s="24" t="s">
        <v>10</v>
      </c>
      <c r="E3" s="24" t="s">
        <v>29</v>
      </c>
      <c r="F3" s="24" t="s">
        <v>11</v>
      </c>
      <c r="G3" s="24" t="s">
        <v>78</v>
      </c>
      <c r="H3" s="25" t="s">
        <v>21</v>
      </c>
    </row>
    <row r="4" spans="1:8" ht="15">
      <c r="A4" s="81">
        <v>2175855</v>
      </c>
      <c r="B4" s="59">
        <v>950.69</v>
      </c>
      <c r="C4" s="59"/>
      <c r="D4" s="59"/>
      <c r="E4" s="59"/>
      <c r="F4" s="59"/>
      <c r="G4" s="59"/>
      <c r="H4" s="27">
        <f>SUM(B4:G4)</f>
        <v>950.69</v>
      </c>
    </row>
    <row r="5" spans="1:8" ht="15">
      <c r="A5" s="81">
        <v>2175866</v>
      </c>
      <c r="B5" s="59">
        <v>65.71</v>
      </c>
      <c r="C5" s="59"/>
      <c r="D5" s="59"/>
      <c r="E5" s="59"/>
      <c r="F5" s="59"/>
      <c r="G5" s="59"/>
      <c r="H5" s="27">
        <f aca="true" t="shared" si="0" ref="H5:H13">SUM(B5:G5)</f>
        <v>65.71</v>
      </c>
    </row>
    <row r="6" spans="1:8" ht="15">
      <c r="A6" s="81">
        <v>2175924</v>
      </c>
      <c r="B6" s="59"/>
      <c r="C6" s="42">
        <v>609.7</v>
      </c>
      <c r="D6" s="42">
        <v>212.48</v>
      </c>
      <c r="E6" s="42">
        <v>323.55</v>
      </c>
      <c r="F6" s="42">
        <v>217.67</v>
      </c>
      <c r="G6" s="42">
        <v>202.82</v>
      </c>
      <c r="H6" s="27">
        <f t="shared" si="0"/>
        <v>1566.22</v>
      </c>
    </row>
    <row r="7" spans="2:8" ht="15">
      <c r="B7" s="59"/>
      <c r="C7" s="59"/>
      <c r="D7" s="59"/>
      <c r="E7" s="59"/>
      <c r="F7" s="59"/>
      <c r="G7" s="59"/>
      <c r="H7" s="27">
        <f t="shared" si="0"/>
        <v>0</v>
      </c>
    </row>
    <row r="8" spans="2:8" ht="15">
      <c r="B8" s="59"/>
      <c r="C8" s="59"/>
      <c r="D8" s="59"/>
      <c r="E8" s="59"/>
      <c r="F8" s="59"/>
      <c r="G8" s="59"/>
      <c r="H8" s="27">
        <f t="shared" si="0"/>
        <v>0</v>
      </c>
    </row>
    <row r="9" spans="2:8" ht="15">
      <c r="B9" s="59"/>
      <c r="C9" s="59"/>
      <c r="D9" s="59"/>
      <c r="E9" s="59"/>
      <c r="F9" s="59"/>
      <c r="G9" s="59"/>
      <c r="H9" s="27">
        <f t="shared" si="0"/>
        <v>0</v>
      </c>
    </row>
    <row r="10" spans="2:8" ht="15">
      <c r="B10" s="59"/>
      <c r="C10" s="59"/>
      <c r="D10" s="59"/>
      <c r="E10" s="59"/>
      <c r="F10" s="59"/>
      <c r="G10" s="59"/>
      <c r="H10" s="27">
        <f t="shared" si="0"/>
        <v>0</v>
      </c>
    </row>
    <row r="11" spans="2:8" ht="15">
      <c r="B11" s="59"/>
      <c r="C11" s="59"/>
      <c r="D11" s="59"/>
      <c r="E11" s="59"/>
      <c r="F11" s="59"/>
      <c r="G11" s="59"/>
      <c r="H11" s="27">
        <f t="shared" si="0"/>
        <v>0</v>
      </c>
    </row>
    <row r="12" spans="2:8" ht="15">
      <c r="B12" s="59"/>
      <c r="C12" s="59"/>
      <c r="D12" s="59"/>
      <c r="E12" s="59"/>
      <c r="F12" s="59"/>
      <c r="G12" s="59"/>
      <c r="H12" s="27">
        <f t="shared" si="0"/>
        <v>0</v>
      </c>
    </row>
    <row r="13" spans="2:8" ht="15">
      <c r="B13" s="59"/>
      <c r="C13" s="59"/>
      <c r="D13" s="59"/>
      <c r="E13" s="59"/>
      <c r="F13" s="59"/>
      <c r="G13" s="59"/>
      <c r="H13" s="27">
        <f t="shared" si="0"/>
        <v>0</v>
      </c>
    </row>
    <row r="14" spans="2:8" ht="15">
      <c r="B14" s="59"/>
      <c r="C14" s="59"/>
      <c r="D14" s="59"/>
      <c r="E14" s="59"/>
      <c r="F14" s="59"/>
      <c r="G14" s="59"/>
      <c r="H14" s="27"/>
    </row>
    <row r="15" spans="1:8" ht="15.75" thickBot="1">
      <c r="A15" s="82" t="s">
        <v>21</v>
      </c>
      <c r="B15" s="86">
        <f aca="true" t="shared" si="1" ref="B15:G15">SUM(B4:B13)</f>
        <v>1016.4000000000001</v>
      </c>
      <c r="C15" s="86">
        <f t="shared" si="1"/>
        <v>609.7</v>
      </c>
      <c r="D15" s="86">
        <f t="shared" si="1"/>
        <v>212.48</v>
      </c>
      <c r="E15" s="86">
        <f t="shared" si="1"/>
        <v>323.55</v>
      </c>
      <c r="F15" s="86">
        <f t="shared" si="1"/>
        <v>217.67</v>
      </c>
      <c r="G15" s="86">
        <f t="shared" si="1"/>
        <v>202.82</v>
      </c>
      <c r="H15" s="30">
        <f>SUM(B15:G15)</f>
        <v>2582.6200000000003</v>
      </c>
    </row>
    <row r="16" ht="15.75" thickTop="1"/>
    <row r="18" spans="1:8" ht="15">
      <c r="A18" s="81" t="s">
        <v>115</v>
      </c>
      <c r="B18" s="31">
        <v>1503.15</v>
      </c>
      <c r="C18" s="31">
        <v>901.81</v>
      </c>
      <c r="D18" s="31">
        <v>314.45</v>
      </c>
      <c r="E18" s="31">
        <v>478.7</v>
      </c>
      <c r="F18" s="31">
        <v>322.12</v>
      </c>
      <c r="G18" s="31">
        <v>300.18</v>
      </c>
      <c r="H18" s="31">
        <f>SUM(B18:G18)</f>
        <v>3820.4099999999994</v>
      </c>
    </row>
    <row r="19" spans="1:8" ht="15">
      <c r="A19" s="81" t="s">
        <v>116</v>
      </c>
      <c r="B19" s="31">
        <v>-486.75</v>
      </c>
      <c r="C19" s="31">
        <v>-292.11</v>
      </c>
      <c r="D19" s="31">
        <v>-101.97</v>
      </c>
      <c r="E19" s="31">
        <v>-155.15</v>
      </c>
      <c r="F19" s="31">
        <v>-104.45</v>
      </c>
      <c r="G19" s="31">
        <v>-97.36</v>
      </c>
      <c r="H19" s="31">
        <f>SUM(B19:G19)</f>
        <v>-1237.79</v>
      </c>
    </row>
    <row r="20" spans="1:8" ht="15">
      <c r="A20" s="83" t="s">
        <v>114</v>
      </c>
      <c r="B20" s="57">
        <f aca="true" t="shared" si="2" ref="B20:G20">SUM(B18:B19)</f>
        <v>1016.4000000000001</v>
      </c>
      <c r="C20" s="57">
        <f t="shared" si="2"/>
        <v>609.6999999999999</v>
      </c>
      <c r="D20" s="57">
        <f t="shared" si="2"/>
        <v>212.48</v>
      </c>
      <c r="E20" s="57">
        <f t="shared" si="2"/>
        <v>323.54999999999995</v>
      </c>
      <c r="F20" s="57">
        <f t="shared" si="2"/>
        <v>217.67000000000002</v>
      </c>
      <c r="G20" s="57">
        <f t="shared" si="2"/>
        <v>202.82</v>
      </c>
      <c r="H20" s="57">
        <f>SUM(B20:G20)</f>
        <v>2582.6200000000003</v>
      </c>
    </row>
    <row r="21" spans="1:8" ht="15">
      <c r="A21" s="81" t="s">
        <v>96</v>
      </c>
      <c r="B21" s="31">
        <v>950.69</v>
      </c>
      <c r="C21" s="31">
        <v>570.27</v>
      </c>
      <c r="D21" s="31">
        <v>198.72</v>
      </c>
      <c r="E21" s="31">
        <v>302.61</v>
      </c>
      <c r="F21" s="31">
        <v>203.57</v>
      </c>
      <c r="G21" s="31">
        <v>189.68</v>
      </c>
      <c r="H21" s="31">
        <f>SUM(B21:G21)</f>
        <v>2415.54</v>
      </c>
    </row>
    <row r="22" spans="1:8" ht="15">
      <c r="A22" s="81" t="s">
        <v>97</v>
      </c>
      <c r="B22" s="31">
        <v>65.71</v>
      </c>
      <c r="C22" s="31">
        <v>39.43</v>
      </c>
      <c r="D22" s="31">
        <v>13.76</v>
      </c>
      <c r="E22" s="31">
        <v>20.94</v>
      </c>
      <c r="F22" s="31">
        <v>14.1</v>
      </c>
      <c r="G22" s="31">
        <v>13.14</v>
      </c>
      <c r="H22" s="31">
        <f>SUM(B22:G22)</f>
        <v>167.07999999999998</v>
      </c>
    </row>
    <row r="23" spans="2:8" ht="15">
      <c r="B23" s="31"/>
      <c r="C23" s="31"/>
      <c r="D23" s="31"/>
      <c r="E23" s="31"/>
      <c r="F23" s="31"/>
      <c r="G23" s="31"/>
      <c r="H23" s="31"/>
    </row>
    <row r="24" spans="1:8" ht="30.75">
      <c r="A24" s="88" t="s">
        <v>120</v>
      </c>
      <c r="B24" s="44">
        <f aca="true" t="shared" si="3" ref="B24:H24">B15-B20</f>
        <v>0</v>
      </c>
      <c r="C24" s="44">
        <f t="shared" si="3"/>
        <v>0</v>
      </c>
      <c r="D24" s="44">
        <f t="shared" si="3"/>
        <v>0</v>
      </c>
      <c r="E24" s="44">
        <f t="shared" si="3"/>
        <v>0</v>
      </c>
      <c r="F24" s="44">
        <f t="shared" si="3"/>
        <v>0</v>
      </c>
      <c r="G24" s="44">
        <f t="shared" si="3"/>
        <v>0</v>
      </c>
      <c r="H24" s="44">
        <f t="shared" si="3"/>
        <v>0</v>
      </c>
    </row>
    <row r="25" spans="2:7" ht="15">
      <c r="B25" s="31"/>
      <c r="C25" s="31"/>
      <c r="D25" s="31"/>
      <c r="E25" s="31"/>
      <c r="F25" s="31"/>
      <c r="G25" s="31"/>
    </row>
    <row r="26" spans="2:7" ht="15">
      <c r="B26" s="31"/>
      <c r="C26" s="31"/>
      <c r="D26" s="31"/>
      <c r="E26" s="31"/>
      <c r="F26" s="31"/>
      <c r="G26" s="31"/>
    </row>
    <row r="27" spans="2:8" ht="15">
      <c r="B27" s="26"/>
      <c r="C27" s="61"/>
      <c r="D27" s="61"/>
      <c r="E27" s="61"/>
      <c r="F27" s="61"/>
      <c r="G27" s="61"/>
      <c r="H27" s="26"/>
    </row>
    <row r="28" spans="2:8" ht="15">
      <c r="B28" s="26"/>
      <c r="C28" s="61"/>
      <c r="D28" s="61"/>
      <c r="E28" s="61"/>
      <c r="F28" s="61"/>
      <c r="G28" s="61"/>
      <c r="H28" s="26"/>
    </row>
    <row r="29" spans="2:8" ht="15">
      <c r="B29" s="26"/>
      <c r="C29" s="61"/>
      <c r="D29" s="61"/>
      <c r="E29" s="61"/>
      <c r="F29" s="61"/>
      <c r="G29" s="61"/>
      <c r="H29" s="26"/>
    </row>
    <row r="30" spans="2:8" ht="15">
      <c r="B30" s="26"/>
      <c r="C30" s="61"/>
      <c r="D30" s="61"/>
      <c r="E30" s="61"/>
      <c r="F30" s="61"/>
      <c r="G30" s="61"/>
      <c r="H30" s="26"/>
    </row>
    <row r="31" spans="1:8" ht="15">
      <c r="A31" s="84"/>
      <c r="B31" s="26"/>
      <c r="C31" s="26"/>
      <c r="D31" s="26"/>
      <c r="E31" s="26"/>
      <c r="F31" s="26"/>
      <c r="G31" s="26"/>
      <c r="H31" s="26"/>
    </row>
    <row r="32" spans="2:8" ht="15">
      <c r="B32" s="26"/>
      <c r="C32" s="26"/>
      <c r="D32" s="26"/>
      <c r="E32" s="26"/>
      <c r="F32" s="26"/>
      <c r="G32" s="26"/>
      <c r="H32" s="26"/>
    </row>
    <row r="33" spans="1:8" ht="15">
      <c r="A33" s="84"/>
      <c r="B33" s="26"/>
      <c r="C33" s="26"/>
      <c r="D33" s="26"/>
      <c r="E33" s="26"/>
      <c r="F33" s="26"/>
      <c r="G33" s="26"/>
      <c r="H33" s="26"/>
    </row>
    <row r="35" spans="2:8" ht="15">
      <c r="B35" s="26"/>
      <c r="C35" s="26"/>
      <c r="D35" s="26"/>
      <c r="E35" s="26"/>
      <c r="F35" s="26"/>
      <c r="G35" s="26"/>
      <c r="H35" s="26"/>
    </row>
    <row r="36" spans="2:8" ht="15">
      <c r="B36" s="26"/>
      <c r="C36" s="26"/>
      <c r="D36" s="26"/>
      <c r="E36" s="26"/>
      <c r="F36" s="26"/>
      <c r="G36" s="26"/>
      <c r="H36" s="26"/>
    </row>
    <row r="37" spans="2:8" ht="15">
      <c r="B37" s="26"/>
      <c r="C37" s="26"/>
      <c r="D37" s="26"/>
      <c r="E37" s="26"/>
      <c r="F37" s="26"/>
      <c r="G37" s="26"/>
      <c r="H37" s="26"/>
    </row>
    <row r="38" spans="2:8" ht="15">
      <c r="B38" s="26"/>
      <c r="C38" s="26"/>
      <c r="D38" s="26"/>
      <c r="E38" s="26"/>
      <c r="F38" s="26"/>
      <c r="G38" s="26"/>
      <c r="H38" s="26"/>
    </row>
    <row r="39" spans="2:8" ht="15">
      <c r="B39" s="26"/>
      <c r="C39" s="26"/>
      <c r="D39" s="26"/>
      <c r="E39" s="26"/>
      <c r="F39" s="26"/>
      <c r="G39" s="26"/>
      <c r="H39" s="26"/>
    </row>
    <row r="40" spans="2:8" ht="15">
      <c r="B40" s="26"/>
      <c r="C40" s="26"/>
      <c r="D40" s="26"/>
      <c r="E40" s="26"/>
      <c r="F40" s="26"/>
      <c r="G40" s="26"/>
      <c r="H40" s="26"/>
    </row>
    <row r="41" spans="2:8" ht="15">
      <c r="B41" s="26"/>
      <c r="C41" s="26"/>
      <c r="D41" s="26"/>
      <c r="E41" s="26"/>
      <c r="F41" s="26"/>
      <c r="G41" s="26"/>
      <c r="H41" s="26"/>
    </row>
    <row r="42" spans="2:8" ht="15">
      <c r="B42" s="26"/>
      <c r="C42" s="26"/>
      <c r="D42" s="26"/>
      <c r="E42" s="26"/>
      <c r="F42" s="26"/>
      <c r="G42" s="26"/>
      <c r="H42" s="26"/>
    </row>
    <row r="43" spans="2:8" ht="15">
      <c r="B43" s="26"/>
      <c r="C43" s="26"/>
      <c r="D43" s="26"/>
      <c r="E43" s="26"/>
      <c r="F43" s="26"/>
      <c r="G43" s="26"/>
      <c r="H43" s="26"/>
    </row>
    <row r="44" spans="2:8" ht="15">
      <c r="B44" s="26"/>
      <c r="C44" s="26"/>
      <c r="D44" s="26"/>
      <c r="E44" s="26"/>
      <c r="F44" s="26"/>
      <c r="G44" s="26"/>
      <c r="H44" s="26"/>
    </row>
    <row r="45" spans="2:8" ht="15">
      <c r="B45" s="26"/>
      <c r="C45" s="26"/>
      <c r="D45" s="26"/>
      <c r="E45" s="26"/>
      <c r="F45" s="26"/>
      <c r="G45" s="26"/>
      <c r="H45" s="26"/>
    </row>
    <row r="46" spans="1:8" ht="15">
      <c r="A46" s="85"/>
      <c r="B46" s="27"/>
      <c r="C46" s="27"/>
      <c r="D46" s="27"/>
      <c r="E46" s="27"/>
      <c r="F46" s="27"/>
      <c r="G46" s="27"/>
      <c r="H46" s="27"/>
    </row>
  </sheetData>
  <sheetProtection/>
  <mergeCells count="1">
    <mergeCell ref="A1:H1"/>
  </mergeCells>
  <printOptions/>
  <pageMargins left="0" right="0.03" top="1" bottom="1" header="0.5" footer="0.5"/>
  <pageSetup fitToHeight="0" fitToWidth="1" horizontalDpi="600" verticalDpi="600" orientation="landscape" paperSize="5" scale="85" r:id="rId1"/>
  <ignoredErrors>
    <ignoredError sqref="H4:H1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0"/>
  <sheetViews>
    <sheetView zoomScale="70" zoomScaleNormal="70" zoomScalePageLayoutView="0" workbookViewId="0" topLeftCell="A1">
      <selection activeCell="A1" sqref="A1:AM1"/>
    </sheetView>
  </sheetViews>
  <sheetFormatPr defaultColWidth="9.140625" defaultRowHeight="12.75"/>
  <cols>
    <col min="1" max="1" width="14.8515625" style="62" bestFit="1" customWidth="1"/>
    <col min="2" max="2" width="11.8515625" style="1" customWidth="1"/>
    <col min="3" max="3" width="15.57421875" style="1" customWidth="1"/>
    <col min="4" max="4" width="11.00390625" style="1" customWidth="1"/>
    <col min="5" max="5" width="15.57421875" style="1" customWidth="1"/>
    <col min="6" max="6" width="11.8515625" style="1" customWidth="1"/>
    <col min="7" max="7" width="13.28125" style="1" customWidth="1"/>
    <col min="8" max="8" width="11.7109375" style="1" customWidth="1"/>
    <col min="9" max="9" width="11.421875" style="1" customWidth="1"/>
    <col min="10" max="10" width="10.57421875" style="1" customWidth="1"/>
    <col min="11" max="12" width="11.421875" style="1" customWidth="1"/>
    <col min="13" max="13" width="11.140625" style="1" customWidth="1"/>
    <col min="14" max="14" width="12.57421875" style="1" customWidth="1"/>
    <col min="15" max="15" width="11.8515625" style="1" customWidth="1"/>
    <col min="16" max="16" width="11.57421875" style="1" customWidth="1"/>
    <col min="17" max="17" width="14.28125" style="1" customWidth="1"/>
    <col min="18" max="18" width="14.421875" style="1" bestFit="1" customWidth="1"/>
    <col min="19" max="19" width="10.7109375" style="1" customWidth="1"/>
    <col min="20" max="20" width="9.7109375" style="1" customWidth="1"/>
    <col min="21" max="21" width="9.8515625" style="1" customWidth="1"/>
    <col min="22" max="22" width="12.140625" style="1" bestFit="1" customWidth="1"/>
    <col min="23" max="23" width="9.7109375" style="1" customWidth="1"/>
    <col min="24" max="24" width="11.00390625" style="1" bestFit="1" customWidth="1"/>
    <col min="25" max="25" width="10.57421875" style="1" customWidth="1"/>
    <col min="26" max="26" width="10.7109375" style="1" customWidth="1"/>
    <col min="27" max="27" width="11.00390625" style="1" bestFit="1" customWidth="1"/>
    <col min="28" max="28" width="9.7109375" style="1" bestFit="1" customWidth="1"/>
    <col min="29" max="29" width="10.28125" style="1" customWidth="1"/>
    <col min="30" max="31" width="9.7109375" style="1" bestFit="1" customWidth="1"/>
    <col min="32" max="32" width="11.00390625" style="1" customWidth="1"/>
    <col min="33" max="33" width="9.28125" style="1" customWidth="1"/>
    <col min="34" max="34" width="9.7109375" style="1" bestFit="1" customWidth="1"/>
    <col min="35" max="35" width="9.00390625" style="1" customWidth="1"/>
    <col min="36" max="36" width="8.8515625" style="1" customWidth="1"/>
    <col min="37" max="38" width="11.57421875" style="1" bestFit="1" customWidth="1"/>
    <col min="39" max="39" width="17.28125" style="1" bestFit="1" customWidth="1"/>
    <col min="40" max="16384" width="9.140625" style="1" customWidth="1"/>
  </cols>
  <sheetData>
    <row r="1" spans="1:39" ht="24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</row>
    <row r="3" spans="1:39" ht="46.5">
      <c r="A3" s="64" t="s">
        <v>67</v>
      </c>
      <c r="B3" s="69" t="s">
        <v>0</v>
      </c>
      <c r="C3" s="69" t="s">
        <v>16</v>
      </c>
      <c r="D3" s="69" t="s">
        <v>1</v>
      </c>
      <c r="E3" s="69" t="s">
        <v>17</v>
      </c>
      <c r="F3" s="69" t="s">
        <v>125</v>
      </c>
      <c r="G3" s="69" t="s">
        <v>53</v>
      </c>
      <c r="H3" s="69" t="s">
        <v>126</v>
      </c>
      <c r="I3" s="69" t="s">
        <v>71</v>
      </c>
      <c r="J3" s="69" t="s">
        <v>127</v>
      </c>
      <c r="K3" s="69" t="s">
        <v>109</v>
      </c>
      <c r="L3" s="69" t="s">
        <v>54</v>
      </c>
      <c r="M3" s="69" t="s">
        <v>72</v>
      </c>
      <c r="N3" s="69" t="s">
        <v>8</v>
      </c>
      <c r="O3" s="69" t="s">
        <v>73</v>
      </c>
      <c r="P3" s="69" t="s">
        <v>12</v>
      </c>
      <c r="Q3" s="72" t="s">
        <v>83</v>
      </c>
      <c r="R3" s="72" t="s">
        <v>84</v>
      </c>
      <c r="S3" s="72" t="s">
        <v>9</v>
      </c>
      <c r="T3" s="72" t="s">
        <v>68</v>
      </c>
      <c r="U3" s="72" t="s">
        <v>95</v>
      </c>
      <c r="V3" s="72" t="s">
        <v>124</v>
      </c>
      <c r="W3" s="72" t="s">
        <v>66</v>
      </c>
      <c r="X3" s="72" t="s">
        <v>6</v>
      </c>
      <c r="Y3" s="72" t="s">
        <v>81</v>
      </c>
      <c r="Z3" s="72" t="s">
        <v>10</v>
      </c>
      <c r="AA3" s="72" t="s">
        <v>29</v>
      </c>
      <c r="AB3" s="72" t="s">
        <v>11</v>
      </c>
      <c r="AC3" s="72" t="s">
        <v>78</v>
      </c>
      <c r="AD3" s="72" t="s">
        <v>79</v>
      </c>
      <c r="AE3" s="72" t="s">
        <v>86</v>
      </c>
      <c r="AF3" s="72" t="s">
        <v>4</v>
      </c>
      <c r="AG3" s="72" t="s">
        <v>5</v>
      </c>
      <c r="AH3" s="72" t="s">
        <v>32</v>
      </c>
      <c r="AI3" s="72" t="s">
        <v>7</v>
      </c>
      <c r="AJ3" s="72" t="s">
        <v>70</v>
      </c>
      <c r="AK3" s="72" t="s">
        <v>13</v>
      </c>
      <c r="AL3" s="72" t="s">
        <v>36</v>
      </c>
      <c r="AM3" s="6" t="s">
        <v>21</v>
      </c>
    </row>
    <row r="4" spans="1:39" ht="15">
      <c r="A4" s="63" t="s">
        <v>74</v>
      </c>
      <c r="B4" s="70"/>
      <c r="C4" s="70"/>
      <c r="D4" s="70">
        <v>150.87</v>
      </c>
      <c r="E4" s="70"/>
      <c r="F4" s="70"/>
      <c r="G4" s="70"/>
      <c r="H4" s="70"/>
      <c r="I4" s="70"/>
      <c r="J4" s="70"/>
      <c r="K4" s="70"/>
      <c r="L4" s="70"/>
      <c r="M4" s="70"/>
      <c r="N4" s="70">
        <v>117.2</v>
      </c>
      <c r="O4" s="70"/>
      <c r="P4" s="70">
        <v>2.68</v>
      </c>
      <c r="Q4" s="73">
        <v>452.62</v>
      </c>
      <c r="R4" s="73">
        <v>138.3</v>
      </c>
      <c r="S4" s="73">
        <v>36.23</v>
      </c>
      <c r="T4" s="73">
        <v>2.49</v>
      </c>
      <c r="U4" s="73">
        <v>8.76</v>
      </c>
      <c r="V4" s="73">
        <v>16.34</v>
      </c>
      <c r="W4" s="73">
        <v>4.07</v>
      </c>
      <c r="X4" s="73">
        <v>70.33</v>
      </c>
      <c r="Y4" s="73">
        <v>183.29</v>
      </c>
      <c r="Z4" s="73">
        <v>24.55</v>
      </c>
      <c r="AA4" s="73">
        <v>37.35</v>
      </c>
      <c r="AB4" s="73">
        <v>25.14</v>
      </c>
      <c r="AC4" s="73">
        <v>23.43</v>
      </c>
      <c r="AD4" s="73">
        <v>18.78</v>
      </c>
      <c r="AE4" s="73">
        <v>7.87</v>
      </c>
      <c r="AF4" s="73">
        <v>119.44</v>
      </c>
      <c r="AG4" s="73">
        <v>37.71</v>
      </c>
      <c r="AH4" s="73">
        <v>17.6</v>
      </c>
      <c r="AI4" s="73"/>
      <c r="AJ4" s="73"/>
      <c r="AK4" s="73">
        <v>12.24</v>
      </c>
      <c r="AL4" s="73"/>
      <c r="AM4" s="67">
        <f aca="true" t="shared" si="0" ref="AM4:AM14">SUM(B4:AL4)</f>
        <v>1507.2900000000002</v>
      </c>
    </row>
    <row r="5" spans="1:39" ht="15">
      <c r="A5" s="63" t="s">
        <v>93</v>
      </c>
      <c r="B5" s="70">
        <v>8.55</v>
      </c>
      <c r="C5" s="70"/>
      <c r="D5" s="70"/>
      <c r="E5" s="70"/>
      <c r="F5" s="70">
        <v>25.66</v>
      </c>
      <c r="G5" s="70"/>
      <c r="H5" s="70">
        <v>7.13</v>
      </c>
      <c r="I5" s="70"/>
      <c r="J5" s="70">
        <v>1.42</v>
      </c>
      <c r="K5" s="70"/>
      <c r="L5" s="70">
        <v>10.39</v>
      </c>
      <c r="M5" s="70"/>
      <c r="N5" s="70">
        <v>6.64</v>
      </c>
      <c r="O5" s="70"/>
      <c r="P5" s="70">
        <v>0.59</v>
      </c>
      <c r="Q5" s="73"/>
      <c r="R5" s="73"/>
      <c r="S5" s="73">
        <v>2.05</v>
      </c>
      <c r="T5" s="73">
        <v>0.14</v>
      </c>
      <c r="U5" s="73">
        <v>0.49</v>
      </c>
      <c r="V5" s="73">
        <v>0.92</v>
      </c>
      <c r="W5" s="73">
        <v>0.23</v>
      </c>
      <c r="X5" s="73">
        <v>3.98</v>
      </c>
      <c r="Y5" s="73"/>
      <c r="Z5" s="73">
        <v>1.39</v>
      </c>
      <c r="AA5" s="73">
        <v>2.11</v>
      </c>
      <c r="AB5" s="73">
        <v>1.42</v>
      </c>
      <c r="AC5" s="73">
        <v>1.32</v>
      </c>
      <c r="AD5" s="73">
        <v>1.06</v>
      </c>
      <c r="AE5" s="73">
        <v>0.44</v>
      </c>
      <c r="AF5" s="73">
        <v>6.77</v>
      </c>
      <c r="AG5" s="73">
        <v>2.13</v>
      </c>
      <c r="AH5" s="73">
        <v>0.99</v>
      </c>
      <c r="AI5" s="73"/>
      <c r="AJ5" s="73"/>
      <c r="AK5" s="73">
        <v>0.25</v>
      </c>
      <c r="AL5" s="73"/>
      <c r="AM5" s="67">
        <f t="shared" si="0"/>
        <v>86.07</v>
      </c>
    </row>
    <row r="6" spans="1:39" ht="15">
      <c r="A6" s="63" t="s">
        <v>75</v>
      </c>
      <c r="B6" s="70">
        <v>9.01</v>
      </c>
      <c r="C6" s="70"/>
      <c r="D6" s="70"/>
      <c r="E6" s="70"/>
      <c r="F6" s="70"/>
      <c r="G6" s="70"/>
      <c r="H6" s="70">
        <v>7.51</v>
      </c>
      <c r="I6" s="70"/>
      <c r="J6" s="70">
        <v>1.5</v>
      </c>
      <c r="K6" s="70"/>
      <c r="L6" s="70">
        <v>10.95</v>
      </c>
      <c r="M6" s="70"/>
      <c r="N6" s="70">
        <v>7</v>
      </c>
      <c r="O6" s="70"/>
      <c r="P6" s="70">
        <v>0.35</v>
      </c>
      <c r="Q6" s="73"/>
      <c r="R6" s="73"/>
      <c r="S6" s="73">
        <v>2.16</v>
      </c>
      <c r="T6" s="73">
        <v>0.14</v>
      </c>
      <c r="U6" s="73">
        <v>0.52</v>
      </c>
      <c r="V6" s="73">
        <v>0.97</v>
      </c>
      <c r="W6" s="73">
        <v>0.24</v>
      </c>
      <c r="X6" s="73">
        <v>4.2</v>
      </c>
      <c r="Y6" s="73"/>
      <c r="Z6" s="73">
        <v>1.46</v>
      </c>
      <c r="AA6" s="73">
        <v>2.23</v>
      </c>
      <c r="AB6" s="73">
        <v>1.5</v>
      </c>
      <c r="AC6" s="73">
        <v>1.4</v>
      </c>
      <c r="AD6" s="73">
        <v>1.12</v>
      </c>
      <c r="AE6" s="73">
        <v>0.47</v>
      </c>
      <c r="AF6" s="73">
        <v>7.13</v>
      </c>
      <c r="AG6" s="73">
        <v>2.25</v>
      </c>
      <c r="AH6" s="73">
        <v>1.05</v>
      </c>
      <c r="AI6" s="73"/>
      <c r="AJ6" s="73"/>
      <c r="AK6" s="73">
        <v>0.26</v>
      </c>
      <c r="AL6" s="73"/>
      <c r="AM6" s="67">
        <f t="shared" si="0"/>
        <v>63.42</v>
      </c>
    </row>
    <row r="7" spans="1:39" s="14" customFormat="1" ht="15">
      <c r="A7" s="63" t="s">
        <v>112</v>
      </c>
      <c r="B7" s="70">
        <v>5.4</v>
      </c>
      <c r="C7" s="70"/>
      <c r="D7" s="70"/>
      <c r="E7" s="70"/>
      <c r="F7" s="70"/>
      <c r="G7" s="70"/>
      <c r="H7" s="70">
        <v>4.5</v>
      </c>
      <c r="I7" s="70"/>
      <c r="J7" s="70">
        <v>0.9</v>
      </c>
      <c r="K7" s="70"/>
      <c r="L7" s="70">
        <v>6.56</v>
      </c>
      <c r="M7" s="70"/>
      <c r="N7" s="70">
        <v>4.19</v>
      </c>
      <c r="O7" s="70"/>
      <c r="P7" s="70">
        <v>0.21</v>
      </c>
      <c r="Q7" s="73"/>
      <c r="R7" s="73"/>
      <c r="S7" s="73">
        <v>1.29</v>
      </c>
      <c r="T7" s="73">
        <v>0.08</v>
      </c>
      <c r="U7" s="73">
        <v>0.31</v>
      </c>
      <c r="V7" s="73">
        <v>0.58</v>
      </c>
      <c r="W7" s="73">
        <v>0.14</v>
      </c>
      <c r="X7" s="73">
        <v>2.51</v>
      </c>
      <c r="Y7" s="73"/>
      <c r="Z7" s="73">
        <v>0.87</v>
      </c>
      <c r="AA7" s="73">
        <v>1.33</v>
      </c>
      <c r="AB7" s="73">
        <v>0.9</v>
      </c>
      <c r="AC7" s="73">
        <v>0.83</v>
      </c>
      <c r="AD7" s="73">
        <v>0.67</v>
      </c>
      <c r="AE7" s="73">
        <v>0.28</v>
      </c>
      <c r="AF7" s="73">
        <v>4.27</v>
      </c>
      <c r="AG7" s="73">
        <v>1.35</v>
      </c>
      <c r="AH7" s="73">
        <v>0.63</v>
      </c>
      <c r="AI7" s="73"/>
      <c r="AJ7" s="73"/>
      <c r="AK7" s="73">
        <v>0.16</v>
      </c>
      <c r="AL7" s="73"/>
      <c r="AM7" s="89">
        <f t="shared" si="0"/>
        <v>37.959999999999994</v>
      </c>
    </row>
    <row r="8" spans="1:39" ht="15">
      <c r="A8" s="63" t="s">
        <v>76</v>
      </c>
      <c r="B8" s="70">
        <v>4.89</v>
      </c>
      <c r="C8" s="70"/>
      <c r="D8" s="70"/>
      <c r="E8" s="70"/>
      <c r="F8" s="70">
        <v>14.67</v>
      </c>
      <c r="G8" s="70"/>
      <c r="H8" s="70">
        <v>4.07</v>
      </c>
      <c r="I8" s="70"/>
      <c r="J8" s="70">
        <v>0.81</v>
      </c>
      <c r="K8" s="70"/>
      <c r="L8" s="70">
        <v>5.94</v>
      </c>
      <c r="M8" s="70"/>
      <c r="N8" s="70">
        <v>3.79</v>
      </c>
      <c r="O8" s="70"/>
      <c r="P8" s="70">
        <v>0.34</v>
      </c>
      <c r="Q8" s="73"/>
      <c r="R8" s="73"/>
      <c r="S8" s="73">
        <v>1.17</v>
      </c>
      <c r="T8" s="73">
        <v>0.08</v>
      </c>
      <c r="U8" s="73">
        <v>0.28</v>
      </c>
      <c r="V8" s="73">
        <v>0.52</v>
      </c>
      <c r="W8" s="73">
        <v>0.13</v>
      </c>
      <c r="X8" s="73">
        <v>2.27</v>
      </c>
      <c r="Y8" s="73"/>
      <c r="Z8" s="73">
        <v>0.79</v>
      </c>
      <c r="AA8" s="73">
        <v>1.21</v>
      </c>
      <c r="AB8" s="73">
        <v>0.81</v>
      </c>
      <c r="AC8" s="73">
        <v>0.75</v>
      </c>
      <c r="AD8" s="73">
        <v>0.6</v>
      </c>
      <c r="AE8" s="73">
        <v>0.25</v>
      </c>
      <c r="AF8" s="73">
        <v>3.87</v>
      </c>
      <c r="AG8" s="73">
        <v>1.22</v>
      </c>
      <c r="AH8" s="73">
        <v>0.57</v>
      </c>
      <c r="AI8" s="73"/>
      <c r="AJ8" s="73"/>
      <c r="AK8" s="73">
        <v>0.14</v>
      </c>
      <c r="AL8" s="73"/>
      <c r="AM8" s="67">
        <f t="shared" si="0"/>
        <v>49.170000000000016</v>
      </c>
    </row>
    <row r="9" spans="1:39" ht="15">
      <c r="A9" s="63" t="s">
        <v>94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67">
        <f t="shared" si="0"/>
        <v>0</v>
      </c>
    </row>
    <row r="10" spans="1:39" ht="15">
      <c r="A10" s="63" t="s">
        <v>77</v>
      </c>
      <c r="B10" s="70">
        <v>9.01</v>
      </c>
      <c r="C10" s="70"/>
      <c r="D10" s="70"/>
      <c r="E10" s="70"/>
      <c r="F10" s="70"/>
      <c r="G10" s="70"/>
      <c r="H10" s="70">
        <v>7.51</v>
      </c>
      <c r="I10" s="70"/>
      <c r="J10" s="70">
        <v>1.5</v>
      </c>
      <c r="K10" s="70"/>
      <c r="L10" s="70">
        <v>10.95</v>
      </c>
      <c r="M10" s="70"/>
      <c r="N10" s="70">
        <v>7</v>
      </c>
      <c r="O10" s="70"/>
      <c r="P10" s="70">
        <v>0.35</v>
      </c>
      <c r="Q10" s="73"/>
      <c r="R10" s="73"/>
      <c r="S10" s="73">
        <v>2.16</v>
      </c>
      <c r="T10" s="73">
        <v>0.14</v>
      </c>
      <c r="U10" s="73">
        <v>0.52</v>
      </c>
      <c r="V10" s="73">
        <v>0.97</v>
      </c>
      <c r="W10" s="73">
        <v>0.24</v>
      </c>
      <c r="X10" s="73">
        <v>4.2</v>
      </c>
      <c r="Y10" s="73"/>
      <c r="Z10" s="73">
        <v>1.46</v>
      </c>
      <c r="AA10" s="73">
        <v>2.23</v>
      </c>
      <c r="AB10" s="73">
        <v>1.5</v>
      </c>
      <c r="AC10" s="73">
        <v>1.4</v>
      </c>
      <c r="AD10" s="73">
        <v>1.12</v>
      </c>
      <c r="AE10" s="73">
        <v>0.47</v>
      </c>
      <c r="AF10" s="73">
        <v>7.13</v>
      </c>
      <c r="AG10" s="73">
        <v>2.25</v>
      </c>
      <c r="AH10" s="73">
        <v>1.05</v>
      </c>
      <c r="AI10" s="73"/>
      <c r="AJ10" s="73"/>
      <c r="AK10" s="73">
        <v>0.26</v>
      </c>
      <c r="AL10" s="73"/>
      <c r="AM10" s="67">
        <f t="shared" si="0"/>
        <v>63.42</v>
      </c>
    </row>
    <row r="11" spans="1:39" ht="15">
      <c r="A11" s="63" t="s">
        <v>88</v>
      </c>
      <c r="B11" s="70">
        <v>10.8</v>
      </c>
      <c r="C11" s="70"/>
      <c r="D11" s="70"/>
      <c r="E11" s="70"/>
      <c r="F11" s="70">
        <v>32.4</v>
      </c>
      <c r="G11" s="70"/>
      <c r="H11" s="70">
        <v>9</v>
      </c>
      <c r="I11" s="70"/>
      <c r="J11" s="70">
        <v>1.8</v>
      </c>
      <c r="K11" s="70"/>
      <c r="L11" s="70">
        <v>13.12</v>
      </c>
      <c r="M11" s="70"/>
      <c r="N11" s="70">
        <v>8.38</v>
      </c>
      <c r="O11" s="70"/>
      <c r="P11" s="70">
        <v>0.75</v>
      </c>
      <c r="Q11" s="73"/>
      <c r="R11" s="73"/>
      <c r="S11" s="73">
        <v>2.59</v>
      </c>
      <c r="T11" s="73">
        <v>0.17</v>
      </c>
      <c r="U11" s="73">
        <v>0.62</v>
      </c>
      <c r="V11" s="73">
        <v>1.17</v>
      </c>
      <c r="W11" s="73">
        <v>0.29</v>
      </c>
      <c r="X11" s="73">
        <v>5.03</v>
      </c>
      <c r="Y11" s="73"/>
      <c r="Z11" s="73">
        <v>1.75</v>
      </c>
      <c r="AA11" s="73">
        <v>2.67</v>
      </c>
      <c r="AB11" s="73">
        <v>1.8</v>
      </c>
      <c r="AC11" s="73">
        <v>1.67</v>
      </c>
      <c r="AD11" s="73">
        <v>1.34</v>
      </c>
      <c r="AE11" s="73">
        <v>0.56</v>
      </c>
      <c r="AF11" s="73">
        <v>8.55</v>
      </c>
      <c r="AG11" s="73">
        <v>2.7</v>
      </c>
      <c r="AH11" s="73">
        <v>1.26</v>
      </c>
      <c r="AI11" s="73"/>
      <c r="AJ11" s="73"/>
      <c r="AK11" s="73">
        <v>0.32</v>
      </c>
      <c r="AL11" s="73"/>
      <c r="AM11" s="67">
        <f t="shared" si="0"/>
        <v>108.74000000000002</v>
      </c>
    </row>
    <row r="12" spans="1:39" ht="15">
      <c r="A12" s="63" t="s">
        <v>89</v>
      </c>
      <c r="B12" s="70">
        <v>23.4</v>
      </c>
      <c r="C12" s="70"/>
      <c r="D12" s="70"/>
      <c r="E12" s="70"/>
      <c r="F12" s="70">
        <v>70.2</v>
      </c>
      <c r="G12" s="70"/>
      <c r="H12" s="70">
        <v>19.5</v>
      </c>
      <c r="I12" s="70"/>
      <c r="J12" s="70">
        <v>3.9</v>
      </c>
      <c r="K12" s="70"/>
      <c r="L12" s="70">
        <v>28.42</v>
      </c>
      <c r="M12" s="70"/>
      <c r="N12" s="70">
        <v>18.17</v>
      </c>
      <c r="O12" s="70"/>
      <c r="P12" s="70">
        <v>1.63</v>
      </c>
      <c r="Q12" s="73"/>
      <c r="R12" s="73"/>
      <c r="S12" s="73">
        <v>5.61</v>
      </c>
      <c r="T12" s="73">
        <v>0.38</v>
      </c>
      <c r="U12" s="73">
        <v>1.35</v>
      </c>
      <c r="V12" s="73">
        <v>2.53</v>
      </c>
      <c r="W12" s="73">
        <v>0.63</v>
      </c>
      <c r="X12" s="73">
        <v>10.9</v>
      </c>
      <c r="Y12" s="73"/>
      <c r="Z12" s="73">
        <v>3.8</v>
      </c>
      <c r="AA12" s="73">
        <v>5.79</v>
      </c>
      <c r="AB12" s="73">
        <v>3.9</v>
      </c>
      <c r="AC12" s="73">
        <v>3.63</v>
      </c>
      <c r="AD12" s="73">
        <v>2.91</v>
      </c>
      <c r="AE12" s="73">
        <v>1.22</v>
      </c>
      <c r="AF12" s="73">
        <v>18.52</v>
      </c>
      <c r="AG12" s="73">
        <v>5.85</v>
      </c>
      <c r="AH12" s="73">
        <v>2.73</v>
      </c>
      <c r="AI12" s="73"/>
      <c r="AJ12" s="73"/>
      <c r="AK12" s="73">
        <v>0.69</v>
      </c>
      <c r="AL12" s="73"/>
      <c r="AM12" s="67">
        <f t="shared" si="0"/>
        <v>235.66000000000003</v>
      </c>
    </row>
    <row r="13" spans="1:39" ht="15">
      <c r="A13" s="63" t="s">
        <v>113</v>
      </c>
      <c r="B13" s="70">
        <v>15.6</v>
      </c>
      <c r="C13" s="70">
        <v>0.15</v>
      </c>
      <c r="D13" s="70"/>
      <c r="E13" s="70"/>
      <c r="F13" s="70">
        <v>46.8</v>
      </c>
      <c r="G13" s="70">
        <v>0.47</v>
      </c>
      <c r="H13" s="70">
        <v>13</v>
      </c>
      <c r="I13" s="70">
        <v>0.13</v>
      </c>
      <c r="J13" s="70">
        <v>2.6</v>
      </c>
      <c r="K13" s="70">
        <v>0.03</v>
      </c>
      <c r="L13" s="70">
        <v>18.95</v>
      </c>
      <c r="M13" s="70">
        <v>0.19</v>
      </c>
      <c r="N13" s="70">
        <v>12.11</v>
      </c>
      <c r="O13" s="70">
        <v>0.12</v>
      </c>
      <c r="P13" s="70">
        <v>1.09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67">
        <f t="shared" si="0"/>
        <v>111.24</v>
      </c>
    </row>
    <row r="14" spans="1:39" ht="15">
      <c r="A14" s="63" t="s">
        <v>121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67">
        <f t="shared" si="0"/>
        <v>0</v>
      </c>
    </row>
    <row r="15" spans="2:39" ht="1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67"/>
    </row>
    <row r="16" spans="1:39" ht="15.75" thickBot="1">
      <c r="A16" s="66" t="s">
        <v>21</v>
      </c>
      <c r="B16" s="71">
        <f aca="true" t="shared" si="1" ref="B16:S16">SUM(B4:B15)</f>
        <v>86.66</v>
      </c>
      <c r="C16" s="71">
        <f t="shared" si="1"/>
        <v>0.15</v>
      </c>
      <c r="D16" s="71">
        <f t="shared" si="1"/>
        <v>150.87</v>
      </c>
      <c r="E16" s="71">
        <f t="shared" si="1"/>
        <v>0</v>
      </c>
      <c r="F16" s="71">
        <f t="shared" si="1"/>
        <v>189.73000000000002</v>
      </c>
      <c r="G16" s="71">
        <f t="shared" si="1"/>
        <v>0.47</v>
      </c>
      <c r="H16" s="71">
        <f t="shared" si="1"/>
        <v>72.22</v>
      </c>
      <c r="I16" s="71">
        <f t="shared" si="1"/>
        <v>0.13</v>
      </c>
      <c r="J16" s="71">
        <f t="shared" si="1"/>
        <v>14.43</v>
      </c>
      <c r="K16" s="71">
        <f t="shared" si="1"/>
        <v>0.03</v>
      </c>
      <c r="L16" s="71">
        <f t="shared" si="1"/>
        <v>105.27999999999999</v>
      </c>
      <c r="M16" s="71">
        <f t="shared" si="1"/>
        <v>0.19</v>
      </c>
      <c r="N16" s="71">
        <f t="shared" si="1"/>
        <v>184.48000000000002</v>
      </c>
      <c r="O16" s="71">
        <f t="shared" si="1"/>
        <v>0.12</v>
      </c>
      <c r="P16" s="71">
        <f t="shared" si="1"/>
        <v>7.989999999999999</v>
      </c>
      <c r="Q16" s="71">
        <f t="shared" si="1"/>
        <v>452.62</v>
      </c>
      <c r="R16" s="71">
        <f t="shared" si="1"/>
        <v>138.3</v>
      </c>
      <c r="S16" s="71">
        <f t="shared" si="1"/>
        <v>53.260000000000005</v>
      </c>
      <c r="T16" s="71">
        <f aca="true" t="shared" si="2" ref="T16:AL16">SUM(T4:T15)</f>
        <v>3.6200000000000006</v>
      </c>
      <c r="U16" s="71">
        <f t="shared" si="2"/>
        <v>12.849999999999998</v>
      </c>
      <c r="V16" s="71">
        <f t="shared" si="2"/>
        <v>24</v>
      </c>
      <c r="W16" s="71">
        <f t="shared" si="2"/>
        <v>5.970000000000001</v>
      </c>
      <c r="X16" s="71">
        <f t="shared" si="2"/>
        <v>103.42000000000002</v>
      </c>
      <c r="Y16" s="71">
        <f t="shared" si="2"/>
        <v>183.29</v>
      </c>
      <c r="Z16" s="71">
        <f t="shared" si="2"/>
        <v>36.07</v>
      </c>
      <c r="AA16" s="71">
        <f t="shared" si="2"/>
        <v>54.919999999999995</v>
      </c>
      <c r="AB16" s="71">
        <f t="shared" si="2"/>
        <v>36.97</v>
      </c>
      <c r="AC16" s="71">
        <f t="shared" si="2"/>
        <v>34.43</v>
      </c>
      <c r="AD16" s="71">
        <f t="shared" si="2"/>
        <v>27.600000000000005</v>
      </c>
      <c r="AE16" s="71">
        <f t="shared" si="2"/>
        <v>11.560000000000002</v>
      </c>
      <c r="AF16" s="71">
        <f t="shared" si="2"/>
        <v>175.68000000000004</v>
      </c>
      <c r="AG16" s="71">
        <f>SUM(AG4:AG15)</f>
        <v>55.46000000000001</v>
      </c>
      <c r="AH16" s="71">
        <f t="shared" si="2"/>
        <v>25.880000000000003</v>
      </c>
      <c r="AI16" s="71">
        <f t="shared" si="2"/>
        <v>0</v>
      </c>
      <c r="AJ16" s="71">
        <f t="shared" si="2"/>
        <v>0</v>
      </c>
      <c r="AK16" s="71">
        <f>SUM(AK4:AK15)</f>
        <v>14.32</v>
      </c>
      <c r="AL16" s="71">
        <f t="shared" si="2"/>
        <v>0</v>
      </c>
      <c r="AM16" s="68">
        <f>SUM(B16:AL16)</f>
        <v>2262.97</v>
      </c>
    </row>
    <row r="17" ht="15.75" thickTop="1"/>
    <row r="18" ht="15">
      <c r="B18" s="60"/>
    </row>
    <row r="19" spans="1:39" ht="15">
      <c r="A19" s="62" t="s">
        <v>129</v>
      </c>
      <c r="B19" s="93" t="s">
        <v>130</v>
      </c>
      <c r="C19" s="8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7"/>
    </row>
    <row r="20" spans="1:18" ht="15">
      <c r="A20" s="6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39" ht="15">
      <c r="A21" s="6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5">
      <c r="A22" s="6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3:39" ht="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3:39" ht="1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3:39" ht="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3:39" ht="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3:39" ht="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3:39" ht="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3:39" ht="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3:39" ht="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3:39" ht="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3:39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3:39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3:39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3:39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3:39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5">
      <c r="A40" s="66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330" ht="15">
      <c r="A330" s="62">
        <v>42039</v>
      </c>
    </row>
  </sheetData>
  <sheetProtection/>
  <mergeCells count="1">
    <mergeCell ref="A1:AM1"/>
  </mergeCells>
  <printOptions/>
  <pageMargins left="0" right="0.03" top="1" bottom="1" header="0.5" footer="0.5"/>
  <pageSetup fitToHeight="0" fitToWidth="1" horizontalDpi="600" verticalDpi="600" orientation="landscape" paperSize="5" scale="43" r:id="rId1"/>
  <ignoredErrors>
    <ignoredError sqref="B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9.140625" style="14" customWidth="1"/>
    <col min="2" max="2" width="15.7109375" style="14" customWidth="1"/>
    <col min="3" max="3" width="15.7109375" style="14" bestFit="1" customWidth="1"/>
    <col min="4" max="16384" width="9.140625" style="14" customWidth="1"/>
  </cols>
  <sheetData>
    <row r="1" spans="1:3" ht="24">
      <c r="A1" s="94" t="s">
        <v>27</v>
      </c>
      <c r="B1" s="94"/>
      <c r="C1" s="94"/>
    </row>
    <row r="3" spans="1:3" ht="30.75">
      <c r="A3" s="23" t="s">
        <v>15</v>
      </c>
      <c r="B3" s="24" t="s">
        <v>63</v>
      </c>
      <c r="C3" s="25" t="s">
        <v>21</v>
      </c>
    </row>
    <row r="4" spans="1:3" ht="15">
      <c r="A4" s="14">
        <v>2175922</v>
      </c>
      <c r="B4" s="26">
        <v>643.55</v>
      </c>
      <c r="C4" s="27">
        <f aca="true" t="shared" si="0" ref="C4:C9">SUM(B4)</f>
        <v>643.55</v>
      </c>
    </row>
    <row r="5" spans="1:3" ht="15">
      <c r="A5" s="14">
        <v>2175932</v>
      </c>
      <c r="B5" s="26">
        <v>6460.19</v>
      </c>
      <c r="C5" s="27">
        <f t="shared" si="0"/>
        <v>6460.19</v>
      </c>
    </row>
    <row r="6" spans="1:3" ht="15">
      <c r="A6" s="14">
        <v>2175962</v>
      </c>
      <c r="B6" s="26">
        <v>1505.19</v>
      </c>
      <c r="C6" s="27">
        <f t="shared" si="0"/>
        <v>1505.19</v>
      </c>
    </row>
    <row r="7" spans="1:3" ht="15">
      <c r="A7" s="14">
        <v>2175974</v>
      </c>
      <c r="B7" s="26">
        <v>906.59</v>
      </c>
      <c r="C7" s="27">
        <f t="shared" si="0"/>
        <v>906.59</v>
      </c>
    </row>
    <row r="8" spans="1:3" ht="15">
      <c r="A8" s="14">
        <v>2175991</v>
      </c>
      <c r="B8" s="26">
        <v>1387.24</v>
      </c>
      <c r="C8" s="27">
        <f t="shared" si="0"/>
        <v>1387.24</v>
      </c>
    </row>
    <row r="9" spans="2:3" ht="15">
      <c r="B9" s="26"/>
      <c r="C9" s="27">
        <f t="shared" si="0"/>
        <v>0</v>
      </c>
    </row>
    <row r="10" spans="2:3" ht="15">
      <c r="B10" s="26"/>
      <c r="C10" s="27"/>
    </row>
    <row r="11" spans="1:3" ht="15.75" thickBot="1">
      <c r="A11" s="28" t="s">
        <v>21</v>
      </c>
      <c r="B11" s="29">
        <f>SUM(B4:B10)</f>
        <v>10902.76</v>
      </c>
      <c r="C11" s="30">
        <f>SUM(B11:B11)</f>
        <v>10902.76</v>
      </c>
    </row>
    <row r="12" ht="15.75" thickTop="1"/>
    <row r="15" spans="1:2" ht="15">
      <c r="A15" s="33"/>
      <c r="B15" s="33"/>
    </row>
    <row r="16" spans="1:2" ht="15">
      <c r="A16" s="33"/>
      <c r="B16" s="33"/>
    </row>
    <row r="17" spans="1:2" ht="15">
      <c r="A17" s="33"/>
      <c r="B17" s="33"/>
    </row>
    <row r="18" spans="1:2" ht="15">
      <c r="A18" s="33"/>
      <c r="B18" s="33"/>
    </row>
    <row r="19" spans="1:2" ht="15">
      <c r="A19" s="33"/>
      <c r="B19" s="33"/>
    </row>
    <row r="20" spans="1:2" ht="15">
      <c r="A20" s="33"/>
      <c r="B20" s="33"/>
    </row>
    <row r="21" spans="1:2" ht="15">
      <c r="A21" s="33"/>
      <c r="B21" s="33"/>
    </row>
    <row r="22" spans="1:2" ht="15">
      <c r="A22" s="33"/>
      <c r="B22" s="33"/>
    </row>
    <row r="23" spans="1:2" ht="15">
      <c r="A23" s="33"/>
      <c r="B23" s="33"/>
    </row>
    <row r="24" spans="1:2" ht="15">
      <c r="A24" s="33"/>
      <c r="B24" s="33"/>
    </row>
    <row r="25" spans="1:2" ht="15">
      <c r="A25" s="33"/>
      <c r="B25" s="33"/>
    </row>
    <row r="26" spans="1:2" ht="15">
      <c r="A26" s="33"/>
      <c r="B26" s="33"/>
    </row>
    <row r="27" spans="1:2" ht="15">
      <c r="A27" s="33"/>
      <c r="B27" s="3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9.140625" style="14" customWidth="1"/>
    <col min="2" max="2" width="15.7109375" style="14" customWidth="1"/>
    <col min="3" max="3" width="15.7109375" style="14" bestFit="1" customWidth="1"/>
    <col min="4" max="16384" width="9.140625" style="14" customWidth="1"/>
  </cols>
  <sheetData>
    <row r="1" spans="1:3" ht="24">
      <c r="A1" s="94" t="s">
        <v>82</v>
      </c>
      <c r="B1" s="94"/>
      <c r="C1" s="94"/>
    </row>
    <row r="3" spans="1:3" ht="30.75">
      <c r="A3" s="23" t="s">
        <v>15</v>
      </c>
      <c r="B3" s="24" t="s">
        <v>63</v>
      </c>
      <c r="C3" s="25" t="s">
        <v>21</v>
      </c>
    </row>
    <row r="4" spans="2:3" ht="15">
      <c r="B4" s="26"/>
      <c r="C4" s="27">
        <f aca="true" t="shared" si="0" ref="C4:C9">SUM(B4:B4)</f>
        <v>0</v>
      </c>
    </row>
    <row r="5" spans="2:3" ht="15">
      <c r="B5" s="26"/>
      <c r="C5" s="27">
        <f t="shared" si="0"/>
        <v>0</v>
      </c>
    </row>
    <row r="6" spans="2:3" ht="15">
      <c r="B6" s="26"/>
      <c r="C6" s="27">
        <f t="shared" si="0"/>
        <v>0</v>
      </c>
    </row>
    <row r="7" spans="2:3" ht="15">
      <c r="B7" s="26"/>
      <c r="C7" s="27">
        <f t="shared" si="0"/>
        <v>0</v>
      </c>
    </row>
    <row r="8" spans="2:3" ht="15">
      <c r="B8" s="26"/>
      <c r="C8" s="27">
        <f t="shared" si="0"/>
        <v>0</v>
      </c>
    </row>
    <row r="9" spans="2:3" ht="15">
      <c r="B9" s="26"/>
      <c r="C9" s="27">
        <f t="shared" si="0"/>
        <v>0</v>
      </c>
    </row>
    <row r="10" spans="2:3" ht="15">
      <c r="B10" s="26"/>
      <c r="C10" s="27"/>
    </row>
    <row r="11" spans="1:3" ht="15.75" thickBot="1">
      <c r="A11" s="28" t="s">
        <v>21</v>
      </c>
      <c r="B11" s="29">
        <f>SUM(B4:B9)</f>
        <v>0</v>
      </c>
      <c r="C11" s="30">
        <f>SUM(B11:B11)</f>
        <v>0</v>
      </c>
    </row>
    <row r="12" ht="15.75" thickTop="1"/>
    <row r="15" spans="1:2" ht="15">
      <c r="A15" s="33"/>
      <c r="B15" s="33"/>
    </row>
    <row r="16" spans="1:2" ht="15">
      <c r="A16" s="33"/>
      <c r="B16" s="33"/>
    </row>
    <row r="17" spans="1:2" ht="15">
      <c r="A17" s="33"/>
      <c r="B17" s="33"/>
    </row>
    <row r="18" spans="1:2" ht="15">
      <c r="A18" s="33"/>
      <c r="B18" s="33"/>
    </row>
    <row r="19" spans="1:2" ht="15">
      <c r="A19" s="33"/>
      <c r="B19" s="33"/>
    </row>
    <row r="20" spans="1:2" ht="15">
      <c r="A20" s="33"/>
      <c r="B20" s="33"/>
    </row>
    <row r="21" spans="1:2" ht="15">
      <c r="A21" s="33"/>
      <c r="B21" s="33"/>
    </row>
    <row r="22" spans="1:2" ht="15">
      <c r="A22" s="33"/>
      <c r="B22" s="33"/>
    </row>
    <row r="23" spans="1:2" ht="15">
      <c r="A23" s="33"/>
      <c r="B23" s="33"/>
    </row>
    <row r="24" spans="1:2" ht="15">
      <c r="A24" s="33"/>
      <c r="B24" s="33"/>
    </row>
    <row r="25" spans="1:2" ht="15">
      <c r="A25" s="33"/>
      <c r="B25" s="33"/>
    </row>
    <row r="26" spans="1:2" ht="15">
      <c r="A26" s="33"/>
      <c r="B26" s="33"/>
    </row>
    <row r="27" spans="1:2" ht="15">
      <c r="A27" s="33"/>
      <c r="B27" s="3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140625" style="14" customWidth="1"/>
    <col min="2" max="2" width="15.7109375" style="14" bestFit="1" customWidth="1"/>
    <col min="3" max="5" width="15.7109375" style="14" customWidth="1"/>
    <col min="6" max="6" width="15.7109375" style="14" bestFit="1" customWidth="1"/>
    <col min="7" max="16384" width="9.140625" style="14" customWidth="1"/>
  </cols>
  <sheetData>
    <row r="1" spans="1:6" ht="24">
      <c r="A1" s="94" t="s">
        <v>79</v>
      </c>
      <c r="B1" s="94"/>
      <c r="C1" s="94"/>
      <c r="D1" s="94"/>
      <c r="E1" s="94"/>
      <c r="F1" s="94"/>
    </row>
    <row r="3" spans="1:6" ht="15">
      <c r="A3" s="23" t="s">
        <v>15</v>
      </c>
      <c r="B3" s="24" t="s">
        <v>79</v>
      </c>
      <c r="C3" s="24" t="s">
        <v>85</v>
      </c>
      <c r="D3" s="24" t="s">
        <v>86</v>
      </c>
      <c r="E3" s="24" t="s">
        <v>87</v>
      </c>
      <c r="F3" s="25" t="s">
        <v>21</v>
      </c>
    </row>
    <row r="4" spans="1:6" ht="15">
      <c r="A4" s="14">
        <v>2175921</v>
      </c>
      <c r="B4" s="26">
        <v>35938.03</v>
      </c>
      <c r="C4" s="26"/>
      <c r="D4" s="26">
        <v>15061.1</v>
      </c>
      <c r="E4" s="26"/>
      <c r="F4" s="27">
        <f>SUM(B4:E4)</f>
        <v>50999.13</v>
      </c>
    </row>
    <row r="5" spans="1:6" ht="15">
      <c r="A5" s="14">
        <v>2175931</v>
      </c>
      <c r="B5" s="26">
        <v>155435.79</v>
      </c>
      <c r="C5" s="26"/>
      <c r="D5" s="26">
        <v>65141.32</v>
      </c>
      <c r="E5" s="26"/>
      <c r="F5" s="27">
        <f aca="true" t="shared" si="0" ref="F5:F11">SUM(B5:E5)</f>
        <v>220577.11000000002</v>
      </c>
    </row>
    <row r="6" spans="1:6" ht="15">
      <c r="A6" s="14">
        <v>2175951</v>
      </c>
      <c r="B6" s="26">
        <v>25161.97</v>
      </c>
      <c r="C6" s="26">
        <v>605.94</v>
      </c>
      <c r="D6" s="26">
        <v>10545.53</v>
      </c>
      <c r="E6" s="26">
        <v>253.96</v>
      </c>
      <c r="F6" s="27">
        <f t="shared" si="0"/>
        <v>36567.4</v>
      </c>
    </row>
    <row r="7" spans="1:6" ht="15">
      <c r="A7" s="14">
        <v>2175961</v>
      </c>
      <c r="B7" s="26">
        <v>34331.34</v>
      </c>
      <c r="C7" s="26">
        <v>220.05</v>
      </c>
      <c r="D7" s="26">
        <v>14388.52</v>
      </c>
      <c r="E7" s="26">
        <v>92.23</v>
      </c>
      <c r="F7" s="27">
        <f t="shared" si="0"/>
        <v>49032.14000000001</v>
      </c>
    </row>
    <row r="8" spans="1:6" ht="15">
      <c r="A8" s="14">
        <v>2175972</v>
      </c>
      <c r="B8" s="26">
        <v>111207.75</v>
      </c>
      <c r="C8" s="26">
        <v>4459.8</v>
      </c>
      <c r="D8" s="26">
        <v>46608.88</v>
      </c>
      <c r="E8" s="26">
        <v>1869.27</v>
      </c>
      <c r="F8" s="27">
        <f t="shared" si="0"/>
        <v>164145.69999999998</v>
      </c>
    </row>
    <row r="9" spans="1:6" ht="15">
      <c r="A9" s="14">
        <v>2175988</v>
      </c>
      <c r="B9" s="26">
        <v>41660.63</v>
      </c>
      <c r="C9" s="26">
        <v>1041.16</v>
      </c>
      <c r="D9" s="26">
        <v>17459.92</v>
      </c>
      <c r="E9" s="26">
        <v>436.38</v>
      </c>
      <c r="F9" s="27">
        <f t="shared" si="0"/>
        <v>60598.09</v>
      </c>
    </row>
    <row r="10" spans="1:6" ht="15">
      <c r="A10" s="14">
        <v>2176006</v>
      </c>
      <c r="B10" s="26">
        <v>13.81</v>
      </c>
      <c r="C10" s="26"/>
      <c r="D10" s="26">
        <v>5.8</v>
      </c>
      <c r="E10" s="26"/>
      <c r="F10" s="27">
        <f t="shared" si="0"/>
        <v>19.61</v>
      </c>
    </row>
    <row r="11" spans="1:6" ht="15">
      <c r="A11" s="14">
        <v>2176015</v>
      </c>
      <c r="B11" s="26">
        <v>94.41</v>
      </c>
      <c r="C11" s="26"/>
      <c r="D11" s="26">
        <v>39.57</v>
      </c>
      <c r="E11" s="26"/>
      <c r="F11" s="27">
        <f t="shared" si="0"/>
        <v>133.98</v>
      </c>
    </row>
    <row r="12" spans="2:6" ht="15">
      <c r="B12" s="26"/>
      <c r="C12" s="26"/>
      <c r="D12" s="26"/>
      <c r="E12" s="26"/>
      <c r="F12" s="27"/>
    </row>
    <row r="13" spans="1:6" ht="15.75" thickBot="1">
      <c r="A13" s="28" t="s">
        <v>21</v>
      </c>
      <c r="B13" s="29">
        <f>SUM(B4:B12)</f>
        <v>403843.73</v>
      </c>
      <c r="C13" s="29">
        <f>SUM(C4:C12)</f>
        <v>6326.95</v>
      </c>
      <c r="D13" s="29">
        <f>SUM(D4:D12)</f>
        <v>169250.64</v>
      </c>
      <c r="E13" s="29">
        <f>SUM(E4:E12)</f>
        <v>2651.84</v>
      </c>
      <c r="F13" s="30">
        <f>SUM(F4:F12)</f>
        <v>582073.1599999999</v>
      </c>
    </row>
    <row r="14" ht="15.75" thickTop="1"/>
    <row r="16" spans="1:5" ht="15">
      <c r="A16" s="33" t="s">
        <v>105</v>
      </c>
      <c r="B16" s="32">
        <v>414673.81</v>
      </c>
      <c r="C16" s="32">
        <v>9508.53</v>
      </c>
      <c r="D16" s="32">
        <v>173789.84</v>
      </c>
      <c r="E16" s="32">
        <v>3985.37</v>
      </c>
    </row>
    <row r="17" spans="1:5" ht="15">
      <c r="A17" s="33" t="s">
        <v>91</v>
      </c>
      <c r="B17" s="32">
        <v>13.81</v>
      </c>
      <c r="C17" s="32"/>
      <c r="D17" s="32">
        <v>5.8</v>
      </c>
      <c r="E17" s="32"/>
    </row>
    <row r="18" spans="1:5" ht="15">
      <c r="A18" s="33" t="s">
        <v>107</v>
      </c>
      <c r="B18" s="32">
        <v>-10843.89</v>
      </c>
      <c r="C18" s="32">
        <v>-3181.58</v>
      </c>
      <c r="D18" s="32">
        <v>-4545</v>
      </c>
      <c r="E18" s="32">
        <v>-1333.53</v>
      </c>
    </row>
    <row r="19" spans="1:5" ht="15">
      <c r="A19" s="76" t="s">
        <v>21</v>
      </c>
      <c r="B19" s="75">
        <f>SUM(B16:B18)</f>
        <v>403843.73</v>
      </c>
      <c r="C19" s="75">
        <f>SUM(C16:C18)</f>
        <v>6326.950000000001</v>
      </c>
      <c r="D19" s="75">
        <f>SUM(D16:D18)</f>
        <v>169250.63999999998</v>
      </c>
      <c r="E19" s="75">
        <f>SUM(E16:E18)</f>
        <v>2651.84</v>
      </c>
    </row>
    <row r="20" spans="1:5" ht="15">
      <c r="A20" s="33"/>
      <c r="B20" s="33"/>
      <c r="C20" s="33"/>
      <c r="D20" s="33"/>
      <c r="E20" s="33"/>
    </row>
    <row r="21" spans="1:5" ht="15">
      <c r="A21" s="33"/>
      <c r="B21" s="32"/>
      <c r="C21" s="33"/>
      <c r="D21" s="33"/>
      <c r="E21" s="33"/>
    </row>
    <row r="22" spans="1:5" ht="15">
      <c r="A22" s="33"/>
      <c r="B22" s="32"/>
      <c r="C22" s="33"/>
      <c r="D22" s="33"/>
      <c r="E22" s="33"/>
    </row>
    <row r="23" spans="1:5" ht="15">
      <c r="A23" s="33"/>
      <c r="B23" s="32"/>
      <c r="C23" s="33"/>
      <c r="D23" s="33"/>
      <c r="E23" s="33"/>
    </row>
    <row r="24" spans="1:5" ht="15">
      <c r="A24" s="33"/>
      <c r="B24" s="32"/>
      <c r="C24" s="33"/>
      <c r="D24" s="33"/>
      <c r="E24" s="33"/>
    </row>
    <row r="25" spans="1:5" ht="15">
      <c r="A25" s="33"/>
      <c r="B25" s="32"/>
      <c r="C25" s="33"/>
      <c r="D25" s="33"/>
      <c r="E25" s="33"/>
    </row>
    <row r="26" spans="1:5" ht="15">
      <c r="A26" s="33"/>
      <c r="B26" s="32"/>
      <c r="C26" s="33"/>
      <c r="D26" s="33"/>
      <c r="E26" s="33"/>
    </row>
    <row r="27" spans="1:5" ht="15">
      <c r="A27" s="33"/>
      <c r="B27" s="32"/>
      <c r="C27" s="33"/>
      <c r="D27" s="33"/>
      <c r="E27" s="33"/>
    </row>
    <row r="28" spans="1:5" ht="15">
      <c r="A28" s="33"/>
      <c r="B28" s="32"/>
      <c r="C28" s="33"/>
      <c r="D28" s="33"/>
      <c r="E28" s="33"/>
    </row>
    <row r="29" spans="1:5" ht="15">
      <c r="A29" s="33"/>
      <c r="B29" s="33"/>
      <c r="C29" s="33"/>
      <c r="D29" s="33"/>
      <c r="E29" s="33"/>
    </row>
  </sheetData>
  <sheetProtection/>
  <mergeCells count="1">
    <mergeCell ref="A1:F1"/>
  </mergeCells>
  <printOptions/>
  <pageMargins left="0.7" right="0.7" top="0.75" bottom="0.75" header="0.3" footer="0.3"/>
  <pageSetup orientation="portrait" r:id="rId1"/>
  <ignoredErrors>
    <ignoredError sqref="F4:F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90" zoomScaleNormal="90" zoomScalePageLayoutView="0" workbookViewId="0" topLeftCell="A1">
      <selection activeCell="A1" sqref="A1:T1"/>
    </sheetView>
  </sheetViews>
  <sheetFormatPr defaultColWidth="9.140625" defaultRowHeight="12.75"/>
  <cols>
    <col min="1" max="1" width="7.7109375" style="10" bestFit="1" customWidth="1"/>
    <col min="2" max="6" width="12.00390625" style="10" bestFit="1" customWidth="1"/>
    <col min="7" max="8" width="12.00390625" style="10" customWidth="1"/>
    <col min="9" max="9" width="13.57421875" style="10" bestFit="1" customWidth="1"/>
    <col min="10" max="12" width="12.00390625" style="10" bestFit="1" customWidth="1"/>
    <col min="13" max="13" width="12.140625" style="10" customWidth="1"/>
    <col min="14" max="15" width="12.00390625" style="10" bestFit="1" customWidth="1"/>
    <col min="16" max="16" width="12.00390625" style="10" customWidth="1"/>
    <col min="17" max="17" width="13.00390625" style="10" bestFit="1" customWidth="1"/>
    <col min="18" max="18" width="12.00390625" style="10" bestFit="1" customWidth="1"/>
    <col min="19" max="19" width="10.7109375" style="10" customWidth="1"/>
    <col min="20" max="20" width="13.57421875" style="10" bestFit="1" customWidth="1"/>
    <col min="21" max="21" width="9.00390625" style="10" bestFit="1" customWidth="1"/>
    <col min="22" max="22" width="12.00390625" style="10" bestFit="1" customWidth="1"/>
    <col min="23" max="16384" width="9.140625" style="10" customWidth="1"/>
  </cols>
  <sheetData>
    <row r="1" spans="1:20" ht="24">
      <c r="A1" s="94" t="s">
        <v>10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3" spans="1:20" ht="39">
      <c r="A3" s="15" t="s">
        <v>15</v>
      </c>
      <c r="B3" s="16" t="s">
        <v>3</v>
      </c>
      <c r="C3" s="16" t="s">
        <v>28</v>
      </c>
      <c r="D3" s="16" t="s">
        <v>29</v>
      </c>
      <c r="E3" s="16" t="s">
        <v>30</v>
      </c>
      <c r="F3" s="16" t="s">
        <v>11</v>
      </c>
      <c r="G3" s="16" t="s">
        <v>78</v>
      </c>
      <c r="H3" s="16" t="s">
        <v>80</v>
      </c>
      <c r="I3" s="16" t="s">
        <v>4</v>
      </c>
      <c r="J3" s="16" t="s">
        <v>31</v>
      </c>
      <c r="K3" s="16" t="s">
        <v>5</v>
      </c>
      <c r="L3" s="16" t="s">
        <v>33</v>
      </c>
      <c r="M3" s="16" t="s">
        <v>32</v>
      </c>
      <c r="N3" s="16" t="s">
        <v>34</v>
      </c>
      <c r="O3" s="16" t="s">
        <v>7</v>
      </c>
      <c r="P3" s="16" t="s">
        <v>118</v>
      </c>
      <c r="Q3" s="16" t="s">
        <v>35</v>
      </c>
      <c r="R3" s="16" t="s">
        <v>98</v>
      </c>
      <c r="S3" s="16" t="s">
        <v>36</v>
      </c>
      <c r="T3" s="17" t="s">
        <v>21</v>
      </c>
    </row>
    <row r="4" spans="1:20" ht="12.75">
      <c r="A4" s="10">
        <v>2175855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>
        <v>950.69</v>
      </c>
      <c r="Q4" s="9">
        <v>4945</v>
      </c>
      <c r="R4" s="9">
        <v>5636.51</v>
      </c>
      <c r="S4" s="9"/>
      <c r="T4" s="18">
        <f aca="true" t="shared" si="0" ref="T4:T22">SUM(B4:S4)</f>
        <v>11532.2</v>
      </c>
    </row>
    <row r="5" spans="1:20" ht="12.75">
      <c r="A5" s="10">
        <v>2175859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7935.04</v>
      </c>
      <c r="S5" s="9"/>
      <c r="T5" s="18">
        <f t="shared" si="0"/>
        <v>7935.04</v>
      </c>
    </row>
    <row r="6" spans="1:20" ht="12.75">
      <c r="A6" s="10">
        <v>2175866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65.71</v>
      </c>
      <c r="Q6" s="9"/>
      <c r="R6" s="9">
        <v>5922.65</v>
      </c>
      <c r="S6" s="9"/>
      <c r="T6" s="18">
        <f t="shared" si="0"/>
        <v>5988.36</v>
      </c>
    </row>
    <row r="7" spans="1:20" ht="12.75">
      <c r="A7" s="10">
        <v>2175872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>
        <v>27691.84</v>
      </c>
      <c r="S7" s="9"/>
      <c r="T7" s="18">
        <f t="shared" si="0"/>
        <v>27691.84</v>
      </c>
    </row>
    <row r="8" spans="1:20" ht="12.75">
      <c r="A8" s="10">
        <v>2175883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75352.08</v>
      </c>
      <c r="S8" s="9"/>
      <c r="T8" s="18">
        <f t="shared" si="0"/>
        <v>75352.08</v>
      </c>
    </row>
    <row r="9" spans="1:20" ht="12.75">
      <c r="A9" s="10">
        <v>2175893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v>11987.11</v>
      </c>
      <c r="S9" s="9"/>
      <c r="T9" s="18">
        <f t="shared" si="0"/>
        <v>11987.11</v>
      </c>
    </row>
    <row r="10" spans="1:20" ht="12.75">
      <c r="A10" s="10">
        <v>2175899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1333.51</v>
      </c>
      <c r="S10" s="9"/>
      <c r="T10" s="18">
        <f t="shared" si="0"/>
        <v>1333.51</v>
      </c>
    </row>
    <row r="11" spans="1:20" ht="12.75">
      <c r="A11" s="10">
        <v>2175906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430.66</v>
      </c>
      <c r="S11" s="9"/>
      <c r="T11" s="18">
        <f t="shared" si="0"/>
        <v>430.66</v>
      </c>
    </row>
    <row r="12" spans="1:20" ht="12.75">
      <c r="A12" s="10">
        <v>2175910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77.19</v>
      </c>
      <c r="S12" s="9"/>
      <c r="T12" s="18">
        <f t="shared" si="0"/>
        <v>77.19</v>
      </c>
    </row>
    <row r="13" spans="1:20" ht="12.75">
      <c r="A13" s="10">
        <v>2175914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82.55</v>
      </c>
      <c r="S13" s="9"/>
      <c r="T13" s="18">
        <f t="shared" si="0"/>
        <v>82.55</v>
      </c>
    </row>
    <row r="14" spans="1:20" ht="12.75">
      <c r="A14" s="19">
        <v>2175924</v>
      </c>
      <c r="B14" s="9">
        <v>46856.36</v>
      </c>
      <c r="C14" s="9"/>
      <c r="D14" s="9">
        <v>71142.29</v>
      </c>
      <c r="E14" s="9"/>
      <c r="F14" s="9">
        <v>47800.95</v>
      </c>
      <c r="G14" s="9">
        <v>44641.51</v>
      </c>
      <c r="H14" s="9"/>
      <c r="I14" s="9">
        <v>225367.18</v>
      </c>
      <c r="J14" s="9"/>
      <c r="K14" s="9">
        <v>71166.74</v>
      </c>
      <c r="L14" s="9"/>
      <c r="M14" s="9">
        <v>25386.27</v>
      </c>
      <c r="N14" s="9"/>
      <c r="O14" s="9"/>
      <c r="P14" s="9">
        <v>1566.22</v>
      </c>
      <c r="Q14" s="9"/>
      <c r="R14" s="9">
        <v>11260.6</v>
      </c>
      <c r="S14" s="9"/>
      <c r="T14" s="18">
        <f t="shared" si="0"/>
        <v>545188.1199999999</v>
      </c>
    </row>
    <row r="15" spans="1:20" ht="12.75">
      <c r="A15" s="19" t="s">
        <v>128</v>
      </c>
      <c r="B15" s="9">
        <v>-93.27</v>
      </c>
      <c r="C15" s="9"/>
      <c r="D15" s="9"/>
      <c r="E15" s="9"/>
      <c r="F15" s="9">
        <v>93.27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8">
        <f t="shared" si="0"/>
        <v>0</v>
      </c>
    </row>
    <row r="16" spans="1:20" ht="12.75">
      <c r="A16" s="19">
        <v>2175934</v>
      </c>
      <c r="B16" s="9">
        <v>203173.47</v>
      </c>
      <c r="C16" s="9"/>
      <c r="D16" s="9">
        <v>309095.81</v>
      </c>
      <c r="E16" s="9"/>
      <c r="F16" s="9">
        <v>208087.37</v>
      </c>
      <c r="G16" s="9">
        <v>193954.91</v>
      </c>
      <c r="H16" s="9"/>
      <c r="I16" s="9">
        <v>983415.48</v>
      </c>
      <c r="J16" s="9">
        <v>6486.6</v>
      </c>
      <c r="K16" s="9">
        <v>310544.26</v>
      </c>
      <c r="L16" s="9">
        <v>2048.4</v>
      </c>
      <c r="M16" s="9">
        <v>111086.37</v>
      </c>
      <c r="N16" s="9">
        <v>2879.4</v>
      </c>
      <c r="O16" s="9"/>
      <c r="P16" s="9"/>
      <c r="Q16" s="9"/>
      <c r="R16" s="9">
        <v>49814.62</v>
      </c>
      <c r="S16" s="9"/>
      <c r="T16" s="18">
        <f t="shared" si="0"/>
        <v>2380586.6900000004</v>
      </c>
    </row>
    <row r="17" spans="1:20" ht="12.75">
      <c r="A17" s="10">
        <v>2175953</v>
      </c>
      <c r="B17" s="9">
        <v>32903.21</v>
      </c>
      <c r="C17" s="9">
        <v>778.26</v>
      </c>
      <c r="D17" s="9">
        <v>50056.71</v>
      </c>
      <c r="E17" s="9">
        <v>1184</v>
      </c>
      <c r="F17" s="9">
        <v>34496.05</v>
      </c>
      <c r="G17" s="9">
        <v>31410.35</v>
      </c>
      <c r="H17" s="9">
        <v>742.96</v>
      </c>
      <c r="I17" s="9">
        <v>150903.82</v>
      </c>
      <c r="J17" s="9">
        <v>2803.92</v>
      </c>
      <c r="K17" s="9">
        <v>47652.91</v>
      </c>
      <c r="L17" s="9">
        <v>885.45</v>
      </c>
      <c r="M17" s="9">
        <v>16213.69</v>
      </c>
      <c r="N17" s="9"/>
      <c r="O17" s="9"/>
      <c r="P17" s="9"/>
      <c r="Q17" s="9"/>
      <c r="R17" s="9">
        <v>7933.87</v>
      </c>
      <c r="S17" s="9"/>
      <c r="T17" s="18">
        <f t="shared" si="0"/>
        <v>377965.19999999995</v>
      </c>
    </row>
    <row r="18" spans="1:20" ht="12.75">
      <c r="A18" s="10">
        <v>2175964</v>
      </c>
      <c r="B18" s="9">
        <v>44874.92</v>
      </c>
      <c r="C18" s="9">
        <v>287.63</v>
      </c>
      <c r="D18" s="9">
        <v>68269.39</v>
      </c>
      <c r="E18" s="9">
        <v>437.58</v>
      </c>
      <c r="F18" s="9">
        <f>45959.89+294.59</f>
        <v>46254.479999999996</v>
      </c>
      <c r="G18" s="9">
        <v>42838.86</v>
      </c>
      <c r="H18" s="9">
        <v>274.58</v>
      </c>
      <c r="I18" s="9">
        <v>201224.13</v>
      </c>
      <c r="J18" s="9">
        <v>2798.61</v>
      </c>
      <c r="K18" s="9">
        <v>63543.41</v>
      </c>
      <c r="L18" s="9">
        <v>883.77</v>
      </c>
      <c r="M18" s="9">
        <v>22747.97</v>
      </c>
      <c r="N18" s="9"/>
      <c r="O18" s="9"/>
      <c r="P18" s="9"/>
      <c r="Q18" s="9"/>
      <c r="R18" s="9">
        <v>11654.39</v>
      </c>
      <c r="S18" s="9"/>
      <c r="T18" s="18">
        <f t="shared" si="0"/>
        <v>506089.72</v>
      </c>
    </row>
    <row r="19" spans="1:20" ht="12.75">
      <c r="A19" s="10">
        <v>2175976</v>
      </c>
      <c r="B19" s="9">
        <v>145360.74</v>
      </c>
      <c r="C19" s="9">
        <v>5829.4</v>
      </c>
      <c r="D19" s="9">
        <v>221140.46</v>
      </c>
      <c r="E19" s="9">
        <v>8868.31</v>
      </c>
      <c r="F19" s="9">
        <v>154845.55</v>
      </c>
      <c r="G19" s="9">
        <v>138765.38</v>
      </c>
      <c r="H19" s="9">
        <v>5564.92</v>
      </c>
      <c r="I19" s="9">
        <v>550930.89</v>
      </c>
      <c r="J19" s="9">
        <v>59594.08</v>
      </c>
      <c r="K19" s="9">
        <v>173975.04</v>
      </c>
      <c r="L19" s="9">
        <v>18819.18</v>
      </c>
      <c r="M19" s="9">
        <v>67818.62</v>
      </c>
      <c r="N19" s="9"/>
      <c r="O19" s="9"/>
      <c r="P19" s="9"/>
      <c r="Q19" s="9"/>
      <c r="R19" s="9">
        <v>37410.29</v>
      </c>
      <c r="S19" s="9"/>
      <c r="T19" s="18">
        <f t="shared" si="0"/>
        <v>1588922.8599999999</v>
      </c>
    </row>
    <row r="20" spans="1:20" ht="12.75">
      <c r="A20" s="10">
        <v>2175993</v>
      </c>
      <c r="B20" s="9">
        <v>54455.33</v>
      </c>
      <c r="C20" s="9">
        <v>1360.89</v>
      </c>
      <c r="D20" s="9">
        <v>82844.88</v>
      </c>
      <c r="E20" s="9">
        <v>2070.34</v>
      </c>
      <c r="F20" s="9">
        <v>57165.92</v>
      </c>
      <c r="G20" s="9">
        <v>51984.57</v>
      </c>
      <c r="H20" s="9">
        <v>1299.15</v>
      </c>
      <c r="I20" s="9">
        <v>277308.2</v>
      </c>
      <c r="J20" s="9">
        <v>23729.1</v>
      </c>
      <c r="K20" s="9">
        <v>87569.28</v>
      </c>
      <c r="L20" s="9">
        <v>7493.4</v>
      </c>
      <c r="M20" s="9">
        <v>29227.71</v>
      </c>
      <c r="N20" s="9"/>
      <c r="O20" s="9"/>
      <c r="P20" s="9"/>
      <c r="Q20" s="9"/>
      <c r="R20" s="9">
        <v>17555.3</v>
      </c>
      <c r="S20" s="9"/>
      <c r="T20" s="18">
        <f t="shared" si="0"/>
        <v>694064.0700000001</v>
      </c>
    </row>
    <row r="21" spans="1:20" ht="12.75">
      <c r="A21" s="10">
        <v>2176008</v>
      </c>
      <c r="B21" s="9">
        <v>18.06</v>
      </c>
      <c r="C21" s="9"/>
      <c r="D21" s="9">
        <v>27.5</v>
      </c>
      <c r="E21" s="9"/>
      <c r="F21" s="9">
        <v>18.49</v>
      </c>
      <c r="G21" s="9">
        <v>17.24</v>
      </c>
      <c r="H21" s="9"/>
      <c r="I21" s="9">
        <v>175.68</v>
      </c>
      <c r="J21" s="9"/>
      <c r="K21" s="9">
        <v>55.46</v>
      </c>
      <c r="L21" s="9"/>
      <c r="M21" s="9">
        <v>25.88</v>
      </c>
      <c r="N21" s="9"/>
      <c r="O21" s="9"/>
      <c r="P21" s="9"/>
      <c r="Q21" s="9"/>
      <c r="R21" s="9">
        <v>22.31</v>
      </c>
      <c r="S21" s="9"/>
      <c r="T21" s="18">
        <f t="shared" si="0"/>
        <v>360.62</v>
      </c>
    </row>
    <row r="22" spans="1:20" ht="12.75">
      <c r="A22" s="10">
        <v>2176016</v>
      </c>
      <c r="B22" s="9">
        <v>123.4</v>
      </c>
      <c r="C22" s="9"/>
      <c r="D22" s="9">
        <v>187.73</v>
      </c>
      <c r="E22" s="9"/>
      <c r="F22" s="9">
        <v>126.38</v>
      </c>
      <c r="G22" s="9">
        <v>117.8</v>
      </c>
      <c r="H22" s="9"/>
      <c r="I22" s="9">
        <v>600.33</v>
      </c>
      <c r="J22" s="9"/>
      <c r="K22" s="9">
        <v>189.57</v>
      </c>
      <c r="L22" s="9"/>
      <c r="M22" s="9">
        <v>88.47</v>
      </c>
      <c r="N22" s="9"/>
      <c r="O22" s="9"/>
      <c r="P22" s="9"/>
      <c r="Q22" s="9"/>
      <c r="R22" s="9">
        <v>22.62</v>
      </c>
      <c r="S22" s="9"/>
      <c r="T22" s="18">
        <f t="shared" si="0"/>
        <v>1456.2999999999997</v>
      </c>
    </row>
    <row r="23" spans="2:20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8"/>
    </row>
    <row r="24" spans="1:20" ht="13.5" thickBot="1">
      <c r="A24" s="20" t="s">
        <v>21</v>
      </c>
      <c r="B24" s="21">
        <f>SUM(B4:B23)</f>
        <v>527672.2200000001</v>
      </c>
      <c r="C24" s="21">
        <f aca="true" t="shared" si="1" ref="C24:S24">SUM(C4:C23)</f>
        <v>8256.179999999998</v>
      </c>
      <c r="D24" s="21">
        <f t="shared" si="1"/>
        <v>802764.77</v>
      </c>
      <c r="E24" s="21">
        <f t="shared" si="1"/>
        <v>12560.23</v>
      </c>
      <c r="F24" s="21">
        <f t="shared" si="1"/>
        <v>548888.46</v>
      </c>
      <c r="G24" s="21">
        <f t="shared" si="1"/>
        <v>503730.62</v>
      </c>
      <c r="H24" s="21">
        <f t="shared" si="1"/>
        <v>7881.610000000001</v>
      </c>
      <c r="I24" s="21">
        <f t="shared" si="1"/>
        <v>2389925.7100000004</v>
      </c>
      <c r="J24" s="21">
        <f t="shared" si="1"/>
        <v>95412.31</v>
      </c>
      <c r="K24" s="21">
        <f t="shared" si="1"/>
        <v>754696.67</v>
      </c>
      <c r="L24" s="21">
        <f t="shared" si="1"/>
        <v>30130.199999999997</v>
      </c>
      <c r="M24" s="21">
        <f t="shared" si="1"/>
        <v>272594.98</v>
      </c>
      <c r="N24" s="21">
        <f t="shared" si="1"/>
        <v>2879.4</v>
      </c>
      <c r="O24" s="21">
        <f t="shared" si="1"/>
        <v>0</v>
      </c>
      <c r="P24" s="21">
        <f t="shared" si="1"/>
        <v>2582.62</v>
      </c>
      <c r="Q24" s="21">
        <f t="shared" si="1"/>
        <v>4945</v>
      </c>
      <c r="R24" s="21">
        <f t="shared" si="1"/>
        <v>272123.14</v>
      </c>
      <c r="S24" s="21">
        <f t="shared" si="1"/>
        <v>0</v>
      </c>
      <c r="T24" s="22">
        <f>SUM(B24:S24)</f>
        <v>6237044.120000001</v>
      </c>
    </row>
    <row r="25" ht="13.5" thickTop="1"/>
    <row r="27" spans="1:18" ht="12.75">
      <c r="A27" s="11" t="s">
        <v>105</v>
      </c>
      <c r="B27" s="35">
        <v>542026.99</v>
      </c>
      <c r="C27" s="35">
        <v>12428.56</v>
      </c>
      <c r="D27" s="35">
        <v>824603.18</v>
      </c>
      <c r="E27" s="35">
        <v>18907.71</v>
      </c>
      <c r="F27" s="35">
        <f>555134.45+12729.05</f>
        <v>567863.5</v>
      </c>
      <c r="G27" s="35">
        <v>517434.06</v>
      </c>
      <c r="H27" s="13">
        <v>11864.68</v>
      </c>
      <c r="I27" s="35">
        <f>2387747.39+2002.64</f>
        <v>2389750.0300000003</v>
      </c>
      <c r="J27" s="35">
        <v>95412.31</v>
      </c>
      <c r="K27" s="35">
        <f>754008.8+632.41</f>
        <v>754641.2100000001</v>
      </c>
      <c r="L27" s="13">
        <v>30130.2</v>
      </c>
      <c r="M27" s="13">
        <f>272273.97+295.13</f>
        <v>272569.1</v>
      </c>
      <c r="N27" s="13">
        <f>350.9+858.18+448.8+314.6+906.92</f>
        <v>2879.4</v>
      </c>
      <c r="O27" s="13"/>
      <c r="P27" s="13"/>
      <c r="Q27" s="13"/>
      <c r="R27" s="13">
        <v>272123.14</v>
      </c>
    </row>
    <row r="28" spans="1:18" ht="12.75">
      <c r="A28" s="11" t="s">
        <v>91</v>
      </c>
      <c r="B28" s="35">
        <v>18.06</v>
      </c>
      <c r="C28" s="35"/>
      <c r="D28" s="35">
        <v>27.5</v>
      </c>
      <c r="E28" s="35"/>
      <c r="F28" s="35">
        <v>18.49</v>
      </c>
      <c r="G28" s="35">
        <v>17.24</v>
      </c>
      <c r="H28" s="35"/>
      <c r="I28" s="35">
        <v>175.68</v>
      </c>
      <c r="J28" s="35"/>
      <c r="K28" s="35">
        <v>55.46</v>
      </c>
      <c r="L28" s="13"/>
      <c r="M28" s="13">
        <v>25.88</v>
      </c>
      <c r="N28" s="13"/>
      <c r="O28" s="13"/>
      <c r="P28" s="13"/>
      <c r="Q28" s="13"/>
      <c r="R28" s="13"/>
    </row>
    <row r="29" spans="1:18" ht="12.75">
      <c r="A29" s="11" t="s">
        <v>119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13"/>
      <c r="M29" s="13"/>
      <c r="N29" s="13"/>
      <c r="O29" s="13"/>
      <c r="P29" s="13"/>
      <c r="Q29" s="13"/>
      <c r="R29" s="13"/>
    </row>
    <row r="30" spans="1:18" ht="12.75">
      <c r="A30" s="11" t="s">
        <v>107</v>
      </c>
      <c r="B30" s="35">
        <f>-14174.11-198.72</f>
        <v>-14372.83</v>
      </c>
      <c r="C30" s="35">
        <f>-4158.62-13.76</f>
        <v>-4172.38</v>
      </c>
      <c r="D30" s="35">
        <f>-21563.3-302.61</f>
        <v>-21865.91</v>
      </c>
      <c r="E30" s="35">
        <f>-6326.54-20.94</f>
        <v>-6347.48</v>
      </c>
      <c r="F30" s="35">
        <f>-14516.71-4259.15-217.67</f>
        <v>-18993.53</v>
      </c>
      <c r="G30" s="35">
        <f>-13531-189.68</f>
        <v>-13720.68</v>
      </c>
      <c r="H30" s="35">
        <f>-3969.93-13.14</f>
        <v>-3983.0699999999997</v>
      </c>
      <c r="I30" s="35"/>
      <c r="J30" s="35"/>
      <c r="K30" s="35"/>
      <c r="L30" s="13"/>
      <c r="M30" s="13"/>
      <c r="N30" s="13"/>
      <c r="O30" s="13"/>
      <c r="P30" s="13"/>
      <c r="Q30" s="13"/>
      <c r="R30" s="13"/>
    </row>
    <row r="31" spans="1:19" ht="12.75">
      <c r="A31" s="78" t="s">
        <v>21</v>
      </c>
      <c r="B31" s="79">
        <f aca="true" t="shared" si="2" ref="B31:S31">SUM(B27:B30)</f>
        <v>527672.2200000001</v>
      </c>
      <c r="C31" s="79">
        <f t="shared" si="2"/>
        <v>8256.18</v>
      </c>
      <c r="D31" s="79">
        <f t="shared" si="2"/>
        <v>802764.77</v>
      </c>
      <c r="E31" s="79">
        <f t="shared" si="2"/>
        <v>12560.23</v>
      </c>
      <c r="F31" s="79">
        <f t="shared" si="2"/>
        <v>548888.46</v>
      </c>
      <c r="G31" s="79">
        <f t="shared" si="2"/>
        <v>503730.62</v>
      </c>
      <c r="H31" s="79">
        <f t="shared" si="2"/>
        <v>7881.610000000001</v>
      </c>
      <c r="I31" s="79">
        <f t="shared" si="2"/>
        <v>2389925.7100000004</v>
      </c>
      <c r="J31" s="79">
        <f t="shared" si="2"/>
        <v>95412.31</v>
      </c>
      <c r="K31" s="79">
        <f t="shared" si="2"/>
        <v>754696.67</v>
      </c>
      <c r="L31" s="79">
        <f t="shared" si="2"/>
        <v>30130.2</v>
      </c>
      <c r="M31" s="79">
        <f t="shared" si="2"/>
        <v>272594.98</v>
      </c>
      <c r="N31" s="79">
        <f t="shared" si="2"/>
        <v>2879.4</v>
      </c>
      <c r="O31" s="79">
        <f t="shared" si="2"/>
        <v>0</v>
      </c>
      <c r="P31" s="79">
        <f t="shared" si="2"/>
        <v>0</v>
      </c>
      <c r="Q31" s="79">
        <f t="shared" si="2"/>
        <v>0</v>
      </c>
      <c r="R31" s="79">
        <f t="shared" si="2"/>
        <v>272123.14</v>
      </c>
      <c r="S31" s="79">
        <f t="shared" si="2"/>
        <v>0</v>
      </c>
    </row>
    <row r="32" spans="1:11" ht="15">
      <c r="A32" s="11"/>
      <c r="B32" s="35" t="s">
        <v>106</v>
      </c>
      <c r="C32" s="35"/>
      <c r="D32" s="35"/>
      <c r="E32" s="35"/>
      <c r="F32" s="35"/>
      <c r="G32" s="35"/>
      <c r="H32" s="35"/>
      <c r="I32" s="33"/>
      <c r="J32" s="11"/>
      <c r="K32" s="11"/>
    </row>
    <row r="33" spans="1:11" ht="15">
      <c r="A33" s="11"/>
      <c r="B33" s="35"/>
      <c r="C33" s="35"/>
      <c r="D33" s="35"/>
      <c r="E33" s="35"/>
      <c r="F33" s="35"/>
      <c r="G33" s="35"/>
      <c r="H33" s="35"/>
      <c r="I33" s="33"/>
      <c r="J33" s="11"/>
      <c r="K33" s="35"/>
    </row>
    <row r="34" spans="1:11" ht="15">
      <c r="A34" s="11"/>
      <c r="B34" s="35"/>
      <c r="C34" s="35"/>
      <c r="D34" s="35"/>
      <c r="E34" s="35"/>
      <c r="F34" s="35"/>
      <c r="G34" s="35"/>
      <c r="H34" s="35"/>
      <c r="I34" s="33"/>
      <c r="J34" s="11"/>
      <c r="K34" s="11"/>
    </row>
    <row r="35" spans="1:11" ht="15">
      <c r="A35" s="11"/>
      <c r="B35" s="35"/>
      <c r="C35" s="35"/>
      <c r="D35" s="35"/>
      <c r="E35" s="35"/>
      <c r="F35" s="35"/>
      <c r="G35" s="35"/>
      <c r="H35" s="35"/>
      <c r="I35" s="33"/>
      <c r="J35" s="11"/>
      <c r="K35" s="11"/>
    </row>
    <row r="36" spans="1:11" ht="15">
      <c r="A36" s="11"/>
      <c r="B36" s="35"/>
      <c r="C36" s="35"/>
      <c r="D36" s="35"/>
      <c r="E36" s="35"/>
      <c r="F36" s="35"/>
      <c r="G36" s="35"/>
      <c r="H36" s="35"/>
      <c r="I36" s="33"/>
      <c r="J36" s="11"/>
      <c r="K36" s="11"/>
    </row>
    <row r="37" spans="1:11" ht="15">
      <c r="A37" s="11"/>
      <c r="B37" s="35"/>
      <c r="C37" s="35"/>
      <c r="D37" s="35"/>
      <c r="E37" s="35"/>
      <c r="F37" s="35"/>
      <c r="G37" s="35"/>
      <c r="H37" s="35"/>
      <c r="I37" s="33"/>
      <c r="J37" s="11"/>
      <c r="K37" s="11"/>
    </row>
    <row r="38" spans="1:11" ht="15">
      <c r="A38" s="11"/>
      <c r="B38" s="35"/>
      <c r="C38" s="35"/>
      <c r="D38" s="35"/>
      <c r="E38" s="35"/>
      <c r="F38" s="35"/>
      <c r="G38" s="35"/>
      <c r="H38" s="35"/>
      <c r="I38" s="33"/>
      <c r="J38" s="11"/>
      <c r="K38" s="11"/>
    </row>
    <row r="39" spans="1:11" ht="15">
      <c r="A39" s="11"/>
      <c r="B39" s="35"/>
      <c r="C39" s="35"/>
      <c r="D39" s="35"/>
      <c r="E39" s="35"/>
      <c r="F39" s="35"/>
      <c r="G39" s="35"/>
      <c r="H39" s="35"/>
      <c r="I39" s="33"/>
      <c r="J39" s="11"/>
      <c r="K39" s="11"/>
    </row>
    <row r="40" spans="1:2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8"/>
    </row>
    <row r="41" spans="1:1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22" ht="12.75">
      <c r="A42" s="11"/>
      <c r="B42" s="11"/>
      <c r="C42" s="34"/>
      <c r="D42" s="34"/>
      <c r="E42" s="34"/>
      <c r="F42" s="11"/>
      <c r="G42" s="34"/>
      <c r="H42" s="34"/>
      <c r="I42" s="34"/>
      <c r="J42" s="34"/>
      <c r="K42" s="34"/>
      <c r="L42" s="9"/>
      <c r="M42" s="9"/>
      <c r="N42" s="9"/>
      <c r="O42" s="9"/>
      <c r="P42" s="9"/>
      <c r="Q42" s="9"/>
      <c r="R42" s="9"/>
      <c r="S42" s="9"/>
      <c r="T42" s="9"/>
      <c r="U42" s="9"/>
      <c r="V42" s="12"/>
    </row>
    <row r="43" spans="1:22" ht="12.75">
      <c r="A43" s="11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9"/>
      <c r="M43" s="9"/>
      <c r="N43" s="9"/>
      <c r="O43" s="9"/>
      <c r="P43" s="9"/>
      <c r="Q43" s="9"/>
      <c r="R43" s="9"/>
      <c r="S43" s="9"/>
      <c r="T43" s="9"/>
      <c r="U43" s="9"/>
      <c r="V43" s="12"/>
    </row>
    <row r="44" spans="2:22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2"/>
    </row>
    <row r="45" spans="2:22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2"/>
    </row>
    <row r="46" spans="2:22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2"/>
    </row>
    <row r="47" spans="2:22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2"/>
    </row>
    <row r="48" spans="2:22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2"/>
    </row>
    <row r="49" spans="2:22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2"/>
    </row>
    <row r="50" spans="2:22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2"/>
    </row>
    <row r="51" spans="2:22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2"/>
    </row>
    <row r="52" spans="2:22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2"/>
    </row>
    <row r="53" spans="2:22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2"/>
    </row>
    <row r="55" spans="2:22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2"/>
    </row>
    <row r="56" spans="2:22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2"/>
    </row>
    <row r="57" spans="2:22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2"/>
    </row>
    <row r="58" spans="2:22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2"/>
    </row>
    <row r="59" spans="2:22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2"/>
    </row>
    <row r="60" spans="2:2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2"/>
    </row>
    <row r="61" spans="2:22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2"/>
    </row>
    <row r="62" spans="1:22" ht="12.75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2:2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</row>
  </sheetData>
  <sheetProtection/>
  <mergeCells count="1">
    <mergeCell ref="A1:T1"/>
  </mergeCells>
  <printOptions/>
  <pageMargins left="0" right="0" top="1" bottom="1" header="0.5" footer="0.5"/>
  <pageSetup fitToHeight="1" fitToWidth="1" horizontalDpi="300" verticalDpi="300" orientation="landscape" paperSize="5" scale="60" r:id="rId1"/>
  <ignoredErrors>
    <ignoredError sqref="T20:T22 T4:T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9.140625" style="14" customWidth="1"/>
    <col min="2" max="8" width="15.7109375" style="14" bestFit="1" customWidth="1"/>
    <col min="9" max="16384" width="9.140625" style="14" customWidth="1"/>
  </cols>
  <sheetData>
    <row r="1" spans="1:8" ht="24">
      <c r="A1" s="94" t="s">
        <v>37</v>
      </c>
      <c r="B1" s="94"/>
      <c r="C1" s="94"/>
      <c r="D1" s="94"/>
      <c r="E1" s="94"/>
      <c r="F1" s="94"/>
      <c r="G1" s="94"/>
      <c r="H1" s="94"/>
    </row>
    <row r="3" spans="1:8" ht="30.75">
      <c r="A3" s="41" t="s">
        <v>15</v>
      </c>
      <c r="B3" s="24" t="s">
        <v>38</v>
      </c>
      <c r="C3" s="24" t="s">
        <v>39</v>
      </c>
      <c r="D3" s="24" t="s">
        <v>42</v>
      </c>
      <c r="E3" s="24" t="s">
        <v>56</v>
      </c>
      <c r="F3" s="41" t="s">
        <v>40</v>
      </c>
      <c r="G3" s="24" t="s">
        <v>41</v>
      </c>
      <c r="H3" s="25" t="s">
        <v>21</v>
      </c>
    </row>
    <row r="4" spans="1:8" ht="15">
      <c r="A4" s="14">
        <v>2175857</v>
      </c>
      <c r="B4" s="26">
        <v>117187.14</v>
      </c>
      <c r="C4" s="26"/>
      <c r="D4" s="26"/>
      <c r="E4" s="26"/>
      <c r="F4" s="26"/>
      <c r="G4" s="26"/>
      <c r="H4" s="27">
        <f aca="true" t="shared" si="0" ref="H4:H20">SUM(B4:G4)</f>
        <v>117187.14</v>
      </c>
    </row>
    <row r="5" spans="1:8" ht="15">
      <c r="A5" s="14">
        <v>2175863</v>
      </c>
      <c r="B5" s="26">
        <v>152511.82</v>
      </c>
      <c r="C5" s="26"/>
      <c r="D5" s="26"/>
      <c r="E5" s="26"/>
      <c r="F5" s="26"/>
      <c r="G5" s="26"/>
      <c r="H5" s="27">
        <f t="shared" si="0"/>
        <v>152511.82</v>
      </c>
    </row>
    <row r="6" spans="1:8" ht="15">
      <c r="A6" s="14">
        <v>2175869</v>
      </c>
      <c r="B6" s="26">
        <v>119275.21</v>
      </c>
      <c r="C6" s="26"/>
      <c r="D6" s="26">
        <v>102.77</v>
      </c>
      <c r="E6" s="26"/>
      <c r="F6" s="26"/>
      <c r="G6" s="26"/>
      <c r="H6" s="27">
        <f t="shared" si="0"/>
        <v>119377.98000000001</v>
      </c>
    </row>
    <row r="7" spans="1:8" ht="15">
      <c r="A7" s="14">
        <v>2175876</v>
      </c>
      <c r="B7" s="26">
        <v>502039.77</v>
      </c>
      <c r="C7" s="26"/>
      <c r="D7" s="26"/>
      <c r="E7" s="26"/>
      <c r="F7" s="26"/>
      <c r="G7" s="26"/>
      <c r="H7" s="27">
        <f t="shared" si="0"/>
        <v>502039.77</v>
      </c>
    </row>
    <row r="8" spans="1:8" ht="15">
      <c r="A8" s="14">
        <v>2175888</v>
      </c>
      <c r="B8" s="26">
        <v>1425141.78</v>
      </c>
      <c r="C8" s="26"/>
      <c r="D8" s="26">
        <v>3318.63</v>
      </c>
      <c r="E8" s="26"/>
      <c r="F8" s="26"/>
      <c r="G8" s="26"/>
      <c r="H8" s="27">
        <f t="shared" si="0"/>
        <v>1428460.41</v>
      </c>
    </row>
    <row r="9" spans="1:8" ht="15">
      <c r="A9" s="14">
        <v>2175897</v>
      </c>
      <c r="B9" s="26">
        <v>173355.4</v>
      </c>
      <c r="C9" s="26">
        <v>439.34</v>
      </c>
      <c r="D9" s="26"/>
      <c r="E9" s="26"/>
      <c r="F9" s="26"/>
      <c r="G9" s="26"/>
      <c r="H9" s="27">
        <f t="shared" si="0"/>
        <v>173794.74</v>
      </c>
    </row>
    <row r="10" spans="1:8" ht="15">
      <c r="A10" s="14">
        <v>2175903</v>
      </c>
      <c r="B10" s="26">
        <v>18882.91</v>
      </c>
      <c r="C10" s="26">
        <v>306.46</v>
      </c>
      <c r="D10" s="26">
        <v>3575.87</v>
      </c>
      <c r="E10" s="26">
        <v>35.76</v>
      </c>
      <c r="F10" s="26"/>
      <c r="G10" s="26"/>
      <c r="H10" s="27">
        <f t="shared" si="0"/>
        <v>22800.999999999996</v>
      </c>
    </row>
    <row r="11" spans="1:8" ht="15">
      <c r="A11" s="14">
        <v>2175908</v>
      </c>
      <c r="B11" s="26">
        <v>8060.84</v>
      </c>
      <c r="C11" s="26">
        <v>79.32</v>
      </c>
      <c r="D11" s="26"/>
      <c r="E11" s="26"/>
      <c r="F11" s="26"/>
      <c r="G11" s="26"/>
      <c r="H11" s="27">
        <f t="shared" si="0"/>
        <v>8140.16</v>
      </c>
    </row>
    <row r="12" spans="1:8" ht="15">
      <c r="A12" s="14">
        <v>2175912</v>
      </c>
      <c r="B12" s="26">
        <v>1782.72</v>
      </c>
      <c r="C12" s="26">
        <v>43.16</v>
      </c>
      <c r="D12" s="26"/>
      <c r="E12" s="26"/>
      <c r="F12" s="26"/>
      <c r="G12" s="26"/>
      <c r="H12" s="27">
        <f t="shared" si="0"/>
        <v>1825.88</v>
      </c>
    </row>
    <row r="13" spans="1:8" ht="15">
      <c r="A13" s="14">
        <v>2175918</v>
      </c>
      <c r="B13" s="26">
        <v>2182.36</v>
      </c>
      <c r="C13" s="26">
        <v>59.74</v>
      </c>
      <c r="D13" s="26"/>
      <c r="E13" s="26"/>
      <c r="F13" s="26"/>
      <c r="G13" s="26"/>
      <c r="H13" s="27">
        <f t="shared" si="0"/>
        <v>2242.1</v>
      </c>
    </row>
    <row r="14" spans="1:8" ht="15">
      <c r="A14" s="14">
        <v>2175929</v>
      </c>
      <c r="B14" s="26">
        <v>3560.35</v>
      </c>
      <c r="C14" s="26">
        <v>81.56</v>
      </c>
      <c r="D14" s="26"/>
      <c r="E14" s="26"/>
      <c r="F14" s="26">
        <v>123146.17</v>
      </c>
      <c r="G14" s="26"/>
      <c r="H14" s="27">
        <f t="shared" si="0"/>
        <v>126788.08</v>
      </c>
    </row>
    <row r="15" spans="1:8" ht="15">
      <c r="A15" s="14">
        <v>2175946</v>
      </c>
      <c r="B15" s="26">
        <v>5937.21</v>
      </c>
      <c r="C15" s="26">
        <v>215.09</v>
      </c>
      <c r="D15" s="26">
        <v>35.41</v>
      </c>
      <c r="E15" s="26">
        <v>1.41</v>
      </c>
      <c r="F15" s="26">
        <v>627740.75</v>
      </c>
      <c r="G15" s="26"/>
      <c r="H15" s="27">
        <f t="shared" si="0"/>
        <v>633929.87</v>
      </c>
    </row>
    <row r="16" spans="1:8" ht="15">
      <c r="A16" s="14">
        <v>2175959</v>
      </c>
      <c r="B16" s="26">
        <v>2277.55</v>
      </c>
      <c r="C16" s="26">
        <v>77.56</v>
      </c>
      <c r="D16" s="26"/>
      <c r="E16" s="26"/>
      <c r="F16" s="26">
        <v>69781.12</v>
      </c>
      <c r="G16" s="26">
        <v>5810.28</v>
      </c>
      <c r="H16" s="27">
        <f t="shared" si="0"/>
        <v>77946.51</v>
      </c>
    </row>
    <row r="17" spans="1:8" ht="15">
      <c r="A17" s="14">
        <v>2175971</v>
      </c>
      <c r="B17" s="26">
        <v>1671.29</v>
      </c>
      <c r="C17" s="26">
        <v>63.23</v>
      </c>
      <c r="D17" s="26"/>
      <c r="E17" s="26"/>
      <c r="F17" s="26">
        <v>116641.01</v>
      </c>
      <c r="G17" s="26"/>
      <c r="H17" s="27">
        <f t="shared" si="0"/>
        <v>118375.53</v>
      </c>
    </row>
    <row r="18" spans="1:8" ht="15">
      <c r="A18" s="14">
        <v>2175986</v>
      </c>
      <c r="B18" s="26">
        <v>9101.57</v>
      </c>
      <c r="C18" s="26">
        <v>402.51</v>
      </c>
      <c r="D18" s="26"/>
      <c r="E18" s="26"/>
      <c r="F18" s="26">
        <v>307215.27</v>
      </c>
      <c r="G18" s="26">
        <v>39908.38</v>
      </c>
      <c r="H18" s="27">
        <f t="shared" si="0"/>
        <v>356627.73000000004</v>
      </c>
    </row>
    <row r="19" spans="1:8" ht="15">
      <c r="A19" s="14">
        <v>2176003</v>
      </c>
      <c r="B19" s="26">
        <v>8912.96</v>
      </c>
      <c r="C19" s="26">
        <v>439.25</v>
      </c>
      <c r="D19" s="26"/>
      <c r="E19" s="26"/>
      <c r="F19" s="26">
        <v>192192.7</v>
      </c>
      <c r="G19" s="26">
        <v>10159.85</v>
      </c>
      <c r="H19" s="27">
        <f t="shared" si="0"/>
        <v>211704.76</v>
      </c>
    </row>
    <row r="20" spans="1:8" ht="15">
      <c r="A20" s="14">
        <v>2176013</v>
      </c>
      <c r="B20" s="26">
        <v>52.66</v>
      </c>
      <c r="C20" s="26">
        <v>0.09</v>
      </c>
      <c r="D20" s="26"/>
      <c r="E20" s="26"/>
      <c r="F20" s="26">
        <v>91.65</v>
      </c>
      <c r="G20" s="26"/>
      <c r="H20" s="27">
        <f t="shared" si="0"/>
        <v>144.4</v>
      </c>
    </row>
    <row r="21" spans="2:8" ht="15">
      <c r="B21" s="26"/>
      <c r="C21" s="26"/>
      <c r="D21" s="26"/>
      <c r="E21" s="26"/>
      <c r="F21" s="26"/>
      <c r="G21" s="26"/>
      <c r="H21" s="27"/>
    </row>
    <row r="22" spans="1:8" ht="15.75" thickBot="1">
      <c r="A22" s="28" t="s">
        <v>21</v>
      </c>
      <c r="B22" s="29">
        <f aca="true" t="shared" si="1" ref="B22:G22">SUM(B4:B20)</f>
        <v>2551933.54</v>
      </c>
      <c r="C22" s="29">
        <f t="shared" si="1"/>
        <v>2207.31</v>
      </c>
      <c r="D22" s="29">
        <f t="shared" si="1"/>
        <v>7032.68</v>
      </c>
      <c r="E22" s="29">
        <f t="shared" si="1"/>
        <v>37.169999999999995</v>
      </c>
      <c r="F22" s="29">
        <f t="shared" si="1"/>
        <v>1436808.67</v>
      </c>
      <c r="G22" s="29">
        <f t="shared" si="1"/>
        <v>55878.509999999995</v>
      </c>
      <c r="H22" s="30">
        <f>SUM(B22:G22)</f>
        <v>4053897.88</v>
      </c>
    </row>
    <row r="23" ht="15.75" thickTop="1"/>
    <row r="25" spans="1:7" ht="15">
      <c r="A25" s="14" t="s">
        <v>105</v>
      </c>
      <c r="B25" s="31">
        <v>2679977.18</v>
      </c>
      <c r="C25" s="31"/>
      <c r="D25" s="31">
        <v>36907.69</v>
      </c>
      <c r="E25" s="31"/>
      <c r="F25" s="31">
        <v>1436717.02</v>
      </c>
      <c r="G25" s="31">
        <v>55878.51</v>
      </c>
    </row>
    <row r="26" spans="1:7" ht="15">
      <c r="A26" s="14" t="s">
        <v>91</v>
      </c>
      <c r="B26" s="31">
        <v>52.66</v>
      </c>
      <c r="C26" s="31">
        <v>0.09</v>
      </c>
      <c r="D26" s="31"/>
      <c r="E26" s="31"/>
      <c r="F26" s="31">
        <v>91.65</v>
      </c>
      <c r="G26" s="31"/>
    </row>
    <row r="27" spans="1:7" ht="15">
      <c r="A27" s="14" t="s">
        <v>92</v>
      </c>
      <c r="B27" s="31"/>
      <c r="C27" s="31"/>
      <c r="D27" s="31"/>
      <c r="E27" s="31"/>
      <c r="F27" s="31"/>
      <c r="G27" s="31"/>
    </row>
    <row r="28" spans="1:7" ht="15">
      <c r="A28" s="14" t="s">
        <v>107</v>
      </c>
      <c r="B28" s="31">
        <v>-128096.3</v>
      </c>
      <c r="C28" s="32"/>
      <c r="D28" s="31">
        <v>-29875.01</v>
      </c>
      <c r="E28" s="32"/>
      <c r="F28" s="31"/>
      <c r="G28" s="31"/>
    </row>
    <row r="29" spans="1:7" ht="15">
      <c r="A29" s="76" t="s">
        <v>21</v>
      </c>
      <c r="B29" s="75">
        <f>SUM(B25:B28)</f>
        <v>2551933.5400000005</v>
      </c>
      <c r="C29" s="32"/>
      <c r="D29" s="75">
        <f>SUM(D25:D28)</f>
        <v>7032.680000000004</v>
      </c>
      <c r="E29" s="32"/>
      <c r="F29" s="75">
        <f>SUM(F25:F28)</f>
        <v>1436808.67</v>
      </c>
      <c r="G29" s="75">
        <f>SUM(G25:G28)</f>
        <v>55878.51</v>
      </c>
    </row>
    <row r="30" spans="2:6" ht="15">
      <c r="B30" s="31"/>
      <c r="C30" s="31"/>
      <c r="D30" s="31"/>
      <c r="E30" s="31"/>
      <c r="F30" s="31"/>
    </row>
    <row r="31" spans="2:6" ht="15">
      <c r="B31" s="31"/>
      <c r="C31" s="31"/>
      <c r="D31" s="31"/>
      <c r="E31" s="31"/>
      <c r="F31" s="31"/>
    </row>
    <row r="32" spans="2:6" ht="15">
      <c r="B32" s="31"/>
      <c r="C32" s="31"/>
      <c r="D32" s="31"/>
      <c r="E32" s="31"/>
      <c r="F32" s="31"/>
    </row>
    <row r="33" spans="2:6" ht="15">
      <c r="B33" s="31"/>
      <c r="C33" s="31"/>
      <c r="D33" s="31"/>
      <c r="E33" s="31"/>
      <c r="F33" s="31"/>
    </row>
    <row r="34" spans="2:6" ht="15">
      <c r="B34" s="31"/>
      <c r="C34" s="31"/>
      <c r="D34" s="31"/>
      <c r="E34" s="31"/>
      <c r="F34" s="31"/>
    </row>
    <row r="35" spans="1:7" ht="15">
      <c r="A35" s="95"/>
      <c r="B35" s="95"/>
      <c r="C35" s="43"/>
      <c r="D35" s="43"/>
      <c r="E35" s="43"/>
      <c r="F35" s="43"/>
      <c r="G35" s="43"/>
    </row>
  </sheetData>
  <sheetProtection/>
  <mergeCells count="2">
    <mergeCell ref="A35:B35"/>
    <mergeCell ref="A1:H1"/>
  </mergeCells>
  <printOptions/>
  <pageMargins left="0.75" right="0.75" top="1" bottom="1" header="0.5" footer="0.5"/>
  <pageSetup horizontalDpi="600" verticalDpi="600" orientation="landscape" r:id="rId1"/>
  <ignoredErrors>
    <ignoredError sqref="H18:H20 H4:H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140625" style="14" customWidth="1"/>
    <col min="2" max="4" width="15.7109375" style="14" bestFit="1" customWidth="1"/>
    <col min="5" max="16384" width="9.140625" style="14" customWidth="1"/>
  </cols>
  <sheetData>
    <row r="1" spans="1:4" ht="24">
      <c r="A1" s="94" t="s">
        <v>6</v>
      </c>
      <c r="B1" s="94"/>
      <c r="C1" s="94"/>
      <c r="D1" s="94"/>
    </row>
    <row r="3" spans="1:4" ht="15">
      <c r="A3" s="23" t="s">
        <v>15</v>
      </c>
      <c r="B3" s="24" t="s">
        <v>22</v>
      </c>
      <c r="C3" s="24" t="s">
        <v>24</v>
      </c>
      <c r="D3" s="25" t="s">
        <v>21</v>
      </c>
    </row>
    <row r="4" spans="1:4" ht="15">
      <c r="A4" s="14">
        <v>2175927</v>
      </c>
      <c r="B4" s="26">
        <v>133963.74</v>
      </c>
      <c r="C4" s="26"/>
      <c r="D4" s="27">
        <f aca="true" t="shared" si="0" ref="D4:D11">SUM(B4:C4)</f>
        <v>133963.74</v>
      </c>
    </row>
    <row r="5" spans="1:4" ht="15">
      <c r="A5" s="14">
        <v>2175943</v>
      </c>
      <c r="B5" s="26">
        <v>582038.39</v>
      </c>
      <c r="C5" s="26"/>
      <c r="D5" s="27">
        <f t="shared" si="0"/>
        <v>582038.39</v>
      </c>
    </row>
    <row r="6" spans="1:4" ht="15">
      <c r="A6" s="14">
        <v>2175956</v>
      </c>
      <c r="B6" s="26">
        <v>94258.14</v>
      </c>
      <c r="C6" s="26">
        <v>2229.46</v>
      </c>
      <c r="D6" s="27">
        <f t="shared" si="0"/>
        <v>96487.6</v>
      </c>
    </row>
    <row r="7" spans="1:4" ht="15">
      <c r="A7" s="14">
        <v>2175968</v>
      </c>
      <c r="B7" s="26">
        <v>128552.68</v>
      </c>
      <c r="C7" s="26">
        <v>823.96</v>
      </c>
      <c r="D7" s="27">
        <f t="shared" si="0"/>
        <v>129376.64</v>
      </c>
    </row>
    <row r="8" spans="1:4" ht="15">
      <c r="A8" s="14">
        <v>2175983</v>
      </c>
      <c r="B8" s="26">
        <v>416411.17</v>
      </c>
      <c r="C8" s="26">
        <v>16699.04</v>
      </c>
      <c r="D8" s="27">
        <f t="shared" si="0"/>
        <v>433110.20999999996</v>
      </c>
    </row>
    <row r="9" spans="1:4" ht="15">
      <c r="A9" s="14">
        <v>2176000</v>
      </c>
      <c r="B9" s="26">
        <v>155999.13</v>
      </c>
      <c r="C9" s="26">
        <v>3898.46</v>
      </c>
      <c r="D9" s="27">
        <f t="shared" si="0"/>
        <v>159897.59</v>
      </c>
    </row>
    <row r="10" spans="1:4" ht="15">
      <c r="A10" s="14">
        <v>2176010</v>
      </c>
      <c r="B10" s="26">
        <v>51.73</v>
      </c>
      <c r="C10" s="26"/>
      <c r="D10" s="27">
        <f t="shared" si="0"/>
        <v>51.73</v>
      </c>
    </row>
    <row r="11" spans="1:4" ht="15">
      <c r="A11" s="14">
        <v>2176017</v>
      </c>
      <c r="B11" s="26">
        <v>353.5</v>
      </c>
      <c r="C11" s="26"/>
      <c r="D11" s="27">
        <f t="shared" si="0"/>
        <v>353.5</v>
      </c>
    </row>
    <row r="12" spans="2:4" ht="15">
      <c r="B12" s="26"/>
      <c r="C12" s="26"/>
      <c r="D12" s="27"/>
    </row>
    <row r="13" spans="1:4" ht="15.75" thickBot="1">
      <c r="A13" s="28" t="s">
        <v>21</v>
      </c>
      <c r="B13" s="29">
        <f>SUM(B4:B12)</f>
        <v>1511628.48</v>
      </c>
      <c r="C13" s="29">
        <f>SUM(C4:C12)</f>
        <v>23650.92</v>
      </c>
      <c r="D13" s="30">
        <f>SUM(B13:C13)</f>
        <v>1535279.4</v>
      </c>
    </row>
    <row r="14" ht="15.75" thickTop="1"/>
    <row r="16" spans="1:6" ht="15">
      <c r="A16" s="33" t="s">
        <v>105</v>
      </c>
      <c r="B16" s="32">
        <v>1552750.81</v>
      </c>
      <c r="C16" s="32">
        <v>35603.21</v>
      </c>
      <c r="D16" s="33"/>
      <c r="E16" s="33"/>
      <c r="F16" s="33"/>
    </row>
    <row r="17" spans="1:6" ht="15">
      <c r="A17" s="33" t="s">
        <v>91</v>
      </c>
      <c r="B17" s="32">
        <v>51.73</v>
      </c>
      <c r="C17" s="32"/>
      <c r="D17" s="33"/>
      <c r="E17" s="33"/>
      <c r="F17" s="33"/>
    </row>
    <row r="18" spans="1:6" ht="15">
      <c r="A18" s="23" t="s">
        <v>107</v>
      </c>
      <c r="B18" s="32">
        <f>-40603.79-570.27</f>
        <v>-41174.06</v>
      </c>
      <c r="C18" s="32">
        <f>-11912.86-39.43</f>
        <v>-11952.29</v>
      </c>
      <c r="D18" s="33"/>
      <c r="E18" s="33"/>
      <c r="F18" s="33"/>
    </row>
    <row r="19" spans="1:6" ht="15">
      <c r="A19" s="33" t="s">
        <v>21</v>
      </c>
      <c r="B19" s="75">
        <f>SUM(B16:B18)</f>
        <v>1511628.48</v>
      </c>
      <c r="C19" s="75">
        <f>SUM(C16:C18)</f>
        <v>23650.92</v>
      </c>
      <c r="D19" s="33"/>
      <c r="E19" s="33"/>
      <c r="F19" s="33"/>
    </row>
    <row r="20" spans="1:6" ht="15">
      <c r="A20" s="33"/>
      <c r="B20" s="32"/>
      <c r="C20" s="33"/>
      <c r="D20" s="33"/>
      <c r="E20" s="33"/>
      <c r="F20" s="33"/>
    </row>
    <row r="21" spans="1:6" ht="15">
      <c r="A21" s="33"/>
      <c r="B21" s="32"/>
      <c r="C21" s="33"/>
      <c r="D21" s="33"/>
      <c r="E21" s="33"/>
      <c r="F21" s="33"/>
    </row>
    <row r="22" spans="1:6" ht="15">
      <c r="A22" s="33"/>
      <c r="B22" s="32"/>
      <c r="C22" s="33"/>
      <c r="D22" s="33"/>
      <c r="E22" s="33"/>
      <c r="F22" s="33"/>
    </row>
    <row r="23" spans="1:6" ht="15">
      <c r="A23" s="33"/>
      <c r="B23" s="32"/>
      <c r="C23" s="33"/>
      <c r="D23" s="33"/>
      <c r="E23" s="33"/>
      <c r="F23" s="33"/>
    </row>
    <row r="24" spans="1:6" ht="15">
      <c r="A24" s="33"/>
      <c r="B24" s="32"/>
      <c r="C24" s="33"/>
      <c r="D24" s="33"/>
      <c r="E24" s="33"/>
      <c r="F24" s="33"/>
    </row>
    <row r="25" spans="1:6" ht="15">
      <c r="A25" s="33"/>
      <c r="B25" s="33"/>
      <c r="C25" s="33"/>
      <c r="D25" s="33"/>
      <c r="E25" s="33"/>
      <c r="F25" s="33"/>
    </row>
    <row r="26" spans="1:6" ht="15">
      <c r="A26" s="33"/>
      <c r="B26" s="33"/>
      <c r="C26" s="33"/>
      <c r="D26" s="33"/>
      <c r="E26" s="33"/>
      <c r="F26" s="33"/>
    </row>
    <row r="27" spans="1:6" ht="15">
      <c r="A27" s="33"/>
      <c r="B27" s="33"/>
      <c r="C27" s="33"/>
      <c r="D27" s="33"/>
      <c r="E27" s="33"/>
      <c r="F27" s="33"/>
    </row>
    <row r="28" spans="1:6" ht="15">
      <c r="A28" s="33"/>
      <c r="B28" s="33"/>
      <c r="C28" s="33"/>
      <c r="D28" s="33"/>
      <c r="E28" s="33"/>
      <c r="F28" s="33"/>
    </row>
    <row r="29" spans="1:6" ht="15">
      <c r="A29" s="33"/>
      <c r="B29" s="33"/>
      <c r="C29" s="33"/>
      <c r="D29" s="33"/>
      <c r="E29" s="33"/>
      <c r="F29" s="33"/>
    </row>
    <row r="30" spans="1:6" ht="15">
      <c r="A30" s="33"/>
      <c r="B30" s="33"/>
      <c r="C30" s="33"/>
      <c r="D30" s="33"/>
      <c r="E30" s="33"/>
      <c r="F30" s="33"/>
    </row>
    <row r="31" spans="1:6" ht="15">
      <c r="A31" s="33"/>
      <c r="B31" s="33"/>
      <c r="C31" s="33"/>
      <c r="D31" s="33"/>
      <c r="E31" s="33"/>
      <c r="F31" s="33"/>
    </row>
    <row r="32" spans="1:6" ht="15">
      <c r="A32" s="33"/>
      <c r="B32" s="33"/>
      <c r="C32" s="33"/>
      <c r="D32" s="33"/>
      <c r="E32" s="33"/>
      <c r="F32" s="3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  <ignoredErrors>
    <ignoredError sqref="D9:D10 D4:D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9.140625" style="14" customWidth="1"/>
    <col min="2" max="2" width="15.7109375" style="14" bestFit="1" customWidth="1"/>
    <col min="3" max="12" width="15.7109375" style="14" customWidth="1"/>
    <col min="13" max="13" width="14.00390625" style="14" bestFit="1" customWidth="1"/>
    <col min="14" max="16384" width="9.140625" style="14" customWidth="1"/>
  </cols>
  <sheetData>
    <row r="1" spans="1:12" ht="24">
      <c r="A1" s="94" t="s">
        <v>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3" spans="1:12" ht="30.75">
      <c r="A3" s="41" t="s">
        <v>15</v>
      </c>
      <c r="B3" s="24" t="s">
        <v>22</v>
      </c>
      <c r="C3" s="24" t="s">
        <v>23</v>
      </c>
      <c r="D3" s="24" t="s">
        <v>43</v>
      </c>
      <c r="E3" s="24" t="s">
        <v>44</v>
      </c>
      <c r="F3" s="24" t="s">
        <v>45</v>
      </c>
      <c r="G3" s="24" t="s">
        <v>46</v>
      </c>
      <c r="H3" s="24" t="s">
        <v>64</v>
      </c>
      <c r="I3" s="24" t="s">
        <v>109</v>
      </c>
      <c r="J3" s="24" t="s">
        <v>110</v>
      </c>
      <c r="K3" s="24" t="s">
        <v>111</v>
      </c>
      <c r="L3" s="25" t="s">
        <v>21</v>
      </c>
    </row>
    <row r="4" spans="1:12" ht="15">
      <c r="A4" s="14">
        <v>2175854</v>
      </c>
      <c r="B4" s="26">
        <v>47441</v>
      </c>
      <c r="C4" s="26"/>
      <c r="D4" s="26">
        <v>80383.35</v>
      </c>
      <c r="E4" s="26"/>
      <c r="F4" s="26"/>
      <c r="G4" s="26"/>
      <c r="H4" s="26">
        <v>16075.45</v>
      </c>
      <c r="I4" s="26"/>
      <c r="J4" s="26"/>
      <c r="K4" s="26"/>
      <c r="L4" s="27">
        <f aca="true" t="shared" si="0" ref="L4:L21">SUM(B4:K4)</f>
        <v>143899.80000000002</v>
      </c>
    </row>
    <row r="5" spans="1:12" ht="15">
      <c r="A5" s="14">
        <v>2175858</v>
      </c>
      <c r="B5" s="26">
        <v>129992.56</v>
      </c>
      <c r="C5" s="26"/>
      <c r="D5" s="26">
        <v>105294.89</v>
      </c>
      <c r="E5" s="26"/>
      <c r="F5" s="26"/>
      <c r="G5" s="26"/>
      <c r="H5" s="26">
        <v>20916.3</v>
      </c>
      <c r="I5" s="26"/>
      <c r="J5" s="26"/>
      <c r="K5" s="26"/>
      <c r="L5" s="27">
        <f t="shared" si="0"/>
        <v>256203.75</v>
      </c>
    </row>
    <row r="6" spans="1:12" ht="15">
      <c r="A6" s="14">
        <v>2175865</v>
      </c>
      <c r="B6" s="26">
        <v>111019.29</v>
      </c>
      <c r="C6" s="26"/>
      <c r="D6" s="26">
        <v>83539.01</v>
      </c>
      <c r="E6" s="26"/>
      <c r="F6" s="26">
        <v>70.5</v>
      </c>
      <c r="G6" s="26"/>
      <c r="H6" s="26">
        <v>16348.72</v>
      </c>
      <c r="I6" s="26"/>
      <c r="J6" s="26">
        <v>14.1</v>
      </c>
      <c r="K6" s="26"/>
      <c r="L6" s="27">
        <f t="shared" si="0"/>
        <v>210991.62</v>
      </c>
    </row>
    <row r="7" spans="1:12" ht="15">
      <c r="A7" s="14">
        <v>2175871</v>
      </c>
      <c r="B7" s="26">
        <v>721667.67</v>
      </c>
      <c r="C7" s="26"/>
      <c r="D7" s="26">
        <v>440514.57</v>
      </c>
      <c r="E7" s="26"/>
      <c r="F7" s="26"/>
      <c r="G7" s="26"/>
      <c r="H7" s="26">
        <v>67863.35</v>
      </c>
      <c r="I7" s="26"/>
      <c r="J7" s="26"/>
      <c r="K7" s="26"/>
      <c r="L7" s="27">
        <f t="shared" si="0"/>
        <v>1230045.59</v>
      </c>
    </row>
    <row r="8" spans="1:12" ht="15">
      <c r="A8" s="14">
        <v>2175882</v>
      </c>
      <c r="B8" s="26">
        <v>973521.88</v>
      </c>
      <c r="C8" s="26"/>
      <c r="D8" s="26">
        <v>1012186.67</v>
      </c>
      <c r="E8" s="26"/>
      <c r="F8" s="26">
        <v>22768.74</v>
      </c>
      <c r="G8" s="26"/>
      <c r="H8" s="26">
        <v>195230.95</v>
      </c>
      <c r="I8" s="26"/>
      <c r="J8" s="26">
        <v>294.59</v>
      </c>
      <c r="K8" s="26"/>
      <c r="L8" s="27">
        <f t="shared" si="0"/>
        <v>2204002.83</v>
      </c>
    </row>
    <row r="9" spans="1:12" ht="15">
      <c r="A9" s="14">
        <v>2175892</v>
      </c>
      <c r="B9" s="26">
        <v>355772.15</v>
      </c>
      <c r="C9" s="26">
        <v>655.49</v>
      </c>
      <c r="D9" s="26">
        <v>143188.62</v>
      </c>
      <c r="E9" s="26">
        <v>301.38</v>
      </c>
      <c r="F9" s="26"/>
      <c r="G9" s="26"/>
      <c r="H9" s="26">
        <v>23591.38</v>
      </c>
      <c r="I9" s="26">
        <v>60.34</v>
      </c>
      <c r="J9" s="26"/>
      <c r="K9" s="26"/>
      <c r="L9" s="27">
        <f t="shared" si="0"/>
        <v>523569.36000000004</v>
      </c>
    </row>
    <row r="10" spans="1:12" ht="15">
      <c r="A10" s="14">
        <v>2175898</v>
      </c>
      <c r="B10" s="26">
        <v>34310.44</v>
      </c>
      <c r="C10" s="26">
        <v>493.68</v>
      </c>
      <c r="D10" s="26">
        <v>14108.64</v>
      </c>
      <c r="E10" s="26">
        <v>210.19</v>
      </c>
      <c r="F10" s="26">
        <v>2452.84</v>
      </c>
      <c r="G10" s="26">
        <v>24.53</v>
      </c>
      <c r="H10" s="26">
        <v>2581.33</v>
      </c>
      <c r="I10" s="26">
        <v>42.05</v>
      </c>
      <c r="J10" s="26">
        <v>490.56</v>
      </c>
      <c r="K10" s="26">
        <v>4.91</v>
      </c>
      <c r="L10" s="27">
        <f t="shared" si="0"/>
        <v>54719.17000000001</v>
      </c>
    </row>
    <row r="11" spans="1:12" ht="15">
      <c r="A11" s="14">
        <v>2175905</v>
      </c>
      <c r="B11" s="26">
        <v>14819.58</v>
      </c>
      <c r="C11" s="26">
        <v>150.77</v>
      </c>
      <c r="D11" s="26">
        <v>5529.24</v>
      </c>
      <c r="E11" s="26">
        <v>54.45</v>
      </c>
      <c r="F11" s="26"/>
      <c r="G11" s="26"/>
      <c r="H11" s="26">
        <v>1105.75</v>
      </c>
      <c r="I11" s="26">
        <v>10.89</v>
      </c>
      <c r="J11" s="26"/>
      <c r="K11" s="26"/>
      <c r="L11" s="27">
        <f t="shared" si="0"/>
        <v>21670.68</v>
      </c>
    </row>
    <row r="12" spans="1:12" ht="15">
      <c r="A12" s="14">
        <v>2175909</v>
      </c>
      <c r="B12" s="26">
        <v>261.6</v>
      </c>
      <c r="C12" s="26">
        <v>1.98</v>
      </c>
      <c r="D12" s="26">
        <v>1222.84</v>
      </c>
      <c r="E12" s="26">
        <v>29.61</v>
      </c>
      <c r="F12" s="26"/>
      <c r="G12" s="26"/>
      <c r="H12" s="26">
        <v>244.55</v>
      </c>
      <c r="I12" s="26">
        <v>5.92</v>
      </c>
      <c r="J12" s="26"/>
      <c r="K12" s="26"/>
      <c r="L12" s="27">
        <f t="shared" si="0"/>
        <v>1766.5</v>
      </c>
    </row>
    <row r="13" spans="1:12" ht="15">
      <c r="A13" s="14">
        <v>2175913</v>
      </c>
      <c r="B13" s="26">
        <v>15.28</v>
      </c>
      <c r="C13" s="26">
        <v>38.42</v>
      </c>
      <c r="D13" s="26">
        <v>1496.97</v>
      </c>
      <c r="E13" s="26">
        <v>40.99</v>
      </c>
      <c r="F13" s="26"/>
      <c r="G13" s="26"/>
      <c r="H13" s="26">
        <v>299.4</v>
      </c>
      <c r="I13" s="26">
        <v>8.19</v>
      </c>
      <c r="J13" s="26"/>
      <c r="K13" s="26"/>
      <c r="L13" s="27">
        <f t="shared" si="0"/>
        <v>1899.25</v>
      </c>
    </row>
    <row r="14" spans="1:12" ht="15">
      <c r="A14" s="14">
        <v>2175923</v>
      </c>
      <c r="B14" s="26">
        <v>3224.58</v>
      </c>
      <c r="C14" s="26">
        <v>111.04</v>
      </c>
      <c r="D14" s="26">
        <v>2442.25</v>
      </c>
      <c r="E14" s="26">
        <v>55.94</v>
      </c>
      <c r="F14" s="26"/>
      <c r="G14" s="26"/>
      <c r="H14" s="26">
        <v>488.39</v>
      </c>
      <c r="I14" s="26">
        <v>11.2</v>
      </c>
      <c r="J14" s="26"/>
      <c r="K14" s="26"/>
      <c r="L14" s="27">
        <f t="shared" si="0"/>
        <v>6333.4</v>
      </c>
    </row>
    <row r="15" spans="1:12" ht="15">
      <c r="A15" s="14">
        <v>2175933</v>
      </c>
      <c r="B15" s="26">
        <v>1622.5</v>
      </c>
      <c r="C15" s="26">
        <v>74.51</v>
      </c>
      <c r="D15" s="26">
        <v>4072.52</v>
      </c>
      <c r="E15" s="26">
        <v>147.55</v>
      </c>
      <c r="F15" s="26">
        <v>24.28</v>
      </c>
      <c r="G15" s="26">
        <v>0.97</v>
      </c>
      <c r="H15" s="26">
        <v>814.42</v>
      </c>
      <c r="I15" s="26">
        <v>29.5</v>
      </c>
      <c r="J15" s="26">
        <v>4.86</v>
      </c>
      <c r="K15" s="26">
        <v>0.19</v>
      </c>
      <c r="L15" s="27">
        <f t="shared" si="0"/>
        <v>6791.299999999999</v>
      </c>
    </row>
    <row r="16" spans="1:12" ht="15">
      <c r="A16" s="14">
        <v>2175952</v>
      </c>
      <c r="B16" s="26">
        <v>379.34</v>
      </c>
      <c r="C16" s="26">
        <v>3.03</v>
      </c>
      <c r="D16" s="26">
        <v>1562.26</v>
      </c>
      <c r="E16" s="26">
        <v>53.22</v>
      </c>
      <c r="F16" s="26"/>
      <c r="G16" s="26"/>
      <c r="H16" s="26">
        <v>312.4</v>
      </c>
      <c r="I16" s="26">
        <v>10.65</v>
      </c>
      <c r="J16" s="26"/>
      <c r="K16" s="26"/>
      <c r="L16" s="27">
        <f t="shared" si="0"/>
        <v>2320.9</v>
      </c>
    </row>
    <row r="17" spans="1:12" ht="15">
      <c r="A17" s="14">
        <v>2175963</v>
      </c>
      <c r="B17" s="26">
        <v>1605.93</v>
      </c>
      <c r="C17" s="26">
        <v>64.36</v>
      </c>
      <c r="D17" s="26">
        <v>1146.39</v>
      </c>
      <c r="E17" s="26">
        <v>43.36</v>
      </c>
      <c r="F17" s="26"/>
      <c r="G17" s="26"/>
      <c r="H17" s="26">
        <v>229.27</v>
      </c>
      <c r="I17" s="26">
        <v>8.65</v>
      </c>
      <c r="J17" s="26"/>
      <c r="K17" s="26"/>
      <c r="L17" s="27">
        <f t="shared" si="0"/>
        <v>3097.9600000000005</v>
      </c>
    </row>
    <row r="18" spans="1:12" ht="15">
      <c r="A18" s="14">
        <v>2175975</v>
      </c>
      <c r="B18" s="26">
        <v>10565.73</v>
      </c>
      <c r="C18" s="26">
        <v>649.99</v>
      </c>
      <c r="D18" s="26">
        <v>6243.11</v>
      </c>
      <c r="E18" s="26">
        <v>276.11</v>
      </c>
      <c r="F18" s="26"/>
      <c r="G18" s="26"/>
      <c r="H18" s="26">
        <v>1248.52</v>
      </c>
      <c r="I18" s="26">
        <v>55.23</v>
      </c>
      <c r="J18" s="26"/>
      <c r="K18" s="26"/>
      <c r="L18" s="27">
        <f t="shared" si="0"/>
        <v>19038.69</v>
      </c>
    </row>
    <row r="19" spans="1:12" ht="15">
      <c r="A19" s="14">
        <v>2175992</v>
      </c>
      <c r="B19" s="26">
        <v>3904.39</v>
      </c>
      <c r="C19" s="26">
        <v>210.23</v>
      </c>
      <c r="D19" s="26">
        <v>6113.77</v>
      </c>
      <c r="E19" s="26">
        <v>301.32</v>
      </c>
      <c r="F19" s="26"/>
      <c r="G19" s="26"/>
      <c r="H19" s="26">
        <v>1222.65</v>
      </c>
      <c r="I19" s="26">
        <v>60.27</v>
      </c>
      <c r="J19" s="26"/>
      <c r="K19" s="26"/>
      <c r="L19" s="27">
        <f t="shared" si="0"/>
        <v>11812.63</v>
      </c>
    </row>
    <row r="20" spans="1:12" ht="15">
      <c r="A20" s="14">
        <v>2176007</v>
      </c>
      <c r="B20" s="26"/>
      <c r="C20" s="26"/>
      <c r="D20" s="26">
        <v>36.13</v>
      </c>
      <c r="E20" s="26">
        <v>0.06</v>
      </c>
      <c r="F20" s="26"/>
      <c r="G20" s="26"/>
      <c r="H20" s="26">
        <v>7.22</v>
      </c>
      <c r="I20" s="26">
        <v>0.01</v>
      </c>
      <c r="J20" s="26"/>
      <c r="K20" s="26"/>
      <c r="L20" s="27">
        <f t="shared" si="0"/>
        <v>43.42</v>
      </c>
    </row>
    <row r="21" spans="2:12" ht="1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>
        <f t="shared" si="0"/>
        <v>0</v>
      </c>
    </row>
    <row r="22" spans="2:12" ht="1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ht="15.75" thickBot="1">
      <c r="A23" s="28" t="s">
        <v>21</v>
      </c>
      <c r="B23" s="29">
        <f aca="true" t="shared" si="1" ref="B23:K23">SUM(B4:B21)</f>
        <v>2410123.92</v>
      </c>
      <c r="C23" s="29">
        <f t="shared" si="1"/>
        <v>2453.5</v>
      </c>
      <c r="D23" s="29">
        <f t="shared" si="1"/>
        <v>1909081.2300000002</v>
      </c>
      <c r="E23" s="29">
        <f t="shared" si="1"/>
        <v>1514.1799999999998</v>
      </c>
      <c r="F23" s="29">
        <f t="shared" si="1"/>
        <v>25316.36</v>
      </c>
      <c r="G23" s="29">
        <f t="shared" si="1"/>
        <v>25.5</v>
      </c>
      <c r="H23" s="29">
        <f t="shared" si="1"/>
        <v>348580.0500000001</v>
      </c>
      <c r="I23" s="29">
        <f t="shared" si="1"/>
        <v>302.9</v>
      </c>
      <c r="J23" s="29">
        <f t="shared" si="1"/>
        <v>804.11</v>
      </c>
      <c r="K23" s="29">
        <f t="shared" si="1"/>
        <v>5.1000000000000005</v>
      </c>
      <c r="L23" s="30">
        <f>SUM(B23:K23)</f>
        <v>4698206.850000001</v>
      </c>
    </row>
    <row r="24" ht="15.75" thickTop="1"/>
    <row r="26" spans="1:11" ht="15">
      <c r="A26" s="14" t="s">
        <v>105</v>
      </c>
      <c r="B26" s="31">
        <v>2616554.7</v>
      </c>
      <c r="C26" s="31"/>
      <c r="D26" s="31">
        <v>1909045.1</v>
      </c>
      <c r="E26" s="31"/>
      <c r="F26" s="31">
        <v>25316.36</v>
      </c>
      <c r="G26" s="31"/>
      <c r="H26" s="31">
        <v>363089.54</v>
      </c>
      <c r="I26" s="31"/>
      <c r="J26" s="31">
        <v>5063.26</v>
      </c>
      <c r="K26" s="31"/>
    </row>
    <row r="27" spans="1:11" ht="15">
      <c r="A27" s="14" t="s">
        <v>91</v>
      </c>
      <c r="B27" s="31"/>
      <c r="C27" s="31"/>
      <c r="D27" s="31">
        <v>36.13</v>
      </c>
      <c r="E27" s="31">
        <v>0.06</v>
      </c>
      <c r="F27" s="31"/>
      <c r="G27" s="31"/>
      <c r="H27" s="31">
        <v>7.22</v>
      </c>
      <c r="I27" s="31">
        <v>0.01</v>
      </c>
      <c r="J27" s="31"/>
      <c r="K27" s="31"/>
    </row>
    <row r="28" spans="1:11" ht="15">
      <c r="A28" s="14" t="s">
        <v>92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">
      <c r="A29" s="14" t="s">
        <v>107</v>
      </c>
      <c r="B29" s="31">
        <v>-206430.78</v>
      </c>
      <c r="C29" s="31"/>
      <c r="D29" s="31">
        <v>0</v>
      </c>
      <c r="E29" s="31"/>
      <c r="F29" s="31">
        <v>0</v>
      </c>
      <c r="G29" s="31"/>
      <c r="H29" s="31">
        <v>-14516.71</v>
      </c>
      <c r="I29" s="31"/>
      <c r="J29" s="31">
        <v>-4259.15</v>
      </c>
      <c r="K29" s="31"/>
    </row>
    <row r="30" spans="1:11" ht="15">
      <c r="A30" s="76" t="s">
        <v>21</v>
      </c>
      <c r="B30" s="75">
        <f>SUM(B26:B29)</f>
        <v>2410123.9200000004</v>
      </c>
      <c r="C30" s="31"/>
      <c r="D30" s="75">
        <f>SUM(D26:D29)</f>
        <v>1909081.23</v>
      </c>
      <c r="E30" s="31"/>
      <c r="F30" s="75">
        <f>SUM(F26:F29)</f>
        <v>25316.36</v>
      </c>
      <c r="G30" s="31"/>
      <c r="H30" s="75">
        <f>SUM(H26:H29)</f>
        <v>348580.04999999993</v>
      </c>
      <c r="I30" s="31"/>
      <c r="J30" s="75">
        <f>SUM(J26:J29)</f>
        <v>804.1100000000006</v>
      </c>
      <c r="K30" s="31"/>
    </row>
    <row r="31" spans="2:11" ht="15"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40" ht="15">
      <c r="B40" s="45"/>
    </row>
  </sheetData>
  <sheetProtection/>
  <mergeCells count="1">
    <mergeCell ref="A1:L1"/>
  </mergeCells>
  <printOptions/>
  <pageMargins left="0" right="0.03" top="1" bottom="1" header="0.5" footer="0.5"/>
  <pageSetup fitToHeight="1" fitToWidth="1" horizontalDpi="600" verticalDpi="600" orientation="landscape" paperSize="5" r:id="rId1"/>
  <ignoredErrors>
    <ignoredError sqref="L19:L21 L4:L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00390625" style="14" bestFit="1" customWidth="1"/>
    <col min="2" max="4" width="15.7109375" style="14" customWidth="1"/>
    <col min="5" max="5" width="15.7109375" style="14" bestFit="1" customWidth="1"/>
    <col min="6" max="16384" width="9.140625" style="14" customWidth="1"/>
  </cols>
  <sheetData>
    <row r="1" spans="1:5" ht="24">
      <c r="A1" s="94" t="s">
        <v>48</v>
      </c>
      <c r="B1" s="94"/>
      <c r="C1" s="94"/>
      <c r="D1" s="94"/>
      <c r="E1" s="94"/>
    </row>
    <row r="2" spans="1:5" ht="16.5" customHeight="1">
      <c r="A2" s="46"/>
      <c r="B2" s="46"/>
      <c r="C2" s="46"/>
      <c r="D2" s="46"/>
      <c r="E2" s="46"/>
    </row>
    <row r="3" spans="1:5" ht="15">
      <c r="A3" s="47" t="s">
        <v>15</v>
      </c>
      <c r="B3" s="48" t="s">
        <v>22</v>
      </c>
      <c r="C3" s="48" t="s">
        <v>43</v>
      </c>
      <c r="D3" s="48" t="s">
        <v>45</v>
      </c>
      <c r="E3" s="49" t="s">
        <v>21</v>
      </c>
    </row>
    <row r="4" spans="1:5" ht="17.25" customHeight="1">
      <c r="A4" s="46">
        <v>2175925</v>
      </c>
      <c r="B4" s="50">
        <v>30380.7</v>
      </c>
      <c r="C4" s="50">
        <v>40548.26</v>
      </c>
      <c r="D4" s="50"/>
      <c r="E4" s="51">
        <f aca="true" t="shared" si="0" ref="E4:E9">SUM(B4:D4)</f>
        <v>70928.96</v>
      </c>
    </row>
    <row r="5" spans="1:5" ht="17.25" customHeight="1">
      <c r="A5" s="46">
        <v>2175938</v>
      </c>
      <c r="B5" s="50">
        <v>76699.39</v>
      </c>
      <c r="C5" s="50">
        <v>244182.65</v>
      </c>
      <c r="D5" s="50"/>
      <c r="E5" s="51">
        <f t="shared" si="0"/>
        <v>320882.04</v>
      </c>
    </row>
    <row r="6" spans="1:5" ht="15">
      <c r="A6" s="46">
        <v>2175954</v>
      </c>
      <c r="B6" s="50">
        <v>7815.91</v>
      </c>
      <c r="C6" s="50">
        <v>26607.03</v>
      </c>
      <c r="D6" s="50">
        <v>4384.04</v>
      </c>
      <c r="E6" s="51">
        <f t="shared" si="0"/>
        <v>38806.98</v>
      </c>
    </row>
    <row r="7" spans="1:5" ht="17.25" customHeight="1">
      <c r="A7" s="46">
        <v>2175965</v>
      </c>
      <c r="B7" s="50">
        <v>110289.98</v>
      </c>
      <c r="C7" s="50">
        <v>62724.57</v>
      </c>
      <c r="D7" s="50"/>
      <c r="E7" s="51">
        <f t="shared" si="0"/>
        <v>173014.55</v>
      </c>
    </row>
    <row r="8" spans="1:5" ht="15">
      <c r="A8" s="46">
        <v>2175980</v>
      </c>
      <c r="B8" s="50">
        <v>207722.46</v>
      </c>
      <c r="C8" s="50">
        <v>142413.88</v>
      </c>
      <c r="D8" s="50">
        <v>30112.09</v>
      </c>
      <c r="E8" s="51">
        <f t="shared" si="0"/>
        <v>380248.43</v>
      </c>
    </row>
    <row r="9" spans="1:5" ht="17.25" customHeight="1">
      <c r="A9" s="46">
        <v>2175995</v>
      </c>
      <c r="B9" s="50">
        <v>98674.78</v>
      </c>
      <c r="C9" s="50">
        <v>67856.78</v>
      </c>
      <c r="D9" s="50">
        <v>7665.91</v>
      </c>
      <c r="E9" s="51">
        <f t="shared" si="0"/>
        <v>174197.47</v>
      </c>
    </row>
    <row r="10" spans="1:5" ht="17.25" customHeight="1">
      <c r="A10" s="46">
        <v>2176009</v>
      </c>
      <c r="B10" s="50"/>
      <c r="C10" s="50">
        <v>69.15</v>
      </c>
      <c r="D10" s="50"/>
      <c r="E10" s="51">
        <f>SUM(B10:D10)</f>
        <v>69.15</v>
      </c>
    </row>
    <row r="11" spans="1:5" ht="15">
      <c r="A11" s="46"/>
      <c r="B11" s="50"/>
      <c r="C11" s="50"/>
      <c r="D11" s="50"/>
      <c r="E11" s="51"/>
    </row>
    <row r="12" spans="1:5" ht="15.75" thickBot="1">
      <c r="A12" s="52" t="s">
        <v>21</v>
      </c>
      <c r="B12" s="53">
        <f>SUM(B4:B11)</f>
        <v>531583.22</v>
      </c>
      <c r="C12" s="53">
        <f>SUM(C4:C11)</f>
        <v>584402.32</v>
      </c>
      <c r="D12" s="53">
        <f>SUM(D4:D11)</f>
        <v>42162.03999999999</v>
      </c>
      <c r="E12" s="54">
        <f>SUM(E4:E11)</f>
        <v>1158147.5799999998</v>
      </c>
    </row>
    <row r="13" ht="15.75" thickTop="1"/>
    <row r="14" ht="15">
      <c r="C14" s="31"/>
    </row>
    <row r="15" spans="1:10" ht="15">
      <c r="A15" s="14" t="s">
        <v>90</v>
      </c>
      <c r="B15" s="31">
        <v>531583.22</v>
      </c>
      <c r="C15" s="31">
        <v>584333.17</v>
      </c>
      <c r="D15" s="31">
        <v>42162.04</v>
      </c>
      <c r="J15" s="45"/>
    </row>
    <row r="16" spans="1:4" ht="15">
      <c r="A16" s="14" t="s">
        <v>91</v>
      </c>
      <c r="B16" s="31"/>
      <c r="C16" s="31">
        <v>69.15</v>
      </c>
      <c r="D16" s="31"/>
    </row>
    <row r="17" spans="1:17" ht="15">
      <c r="A17" s="76" t="s">
        <v>21</v>
      </c>
      <c r="B17" s="75">
        <f>SUM(B15:B16)</f>
        <v>531583.22</v>
      </c>
      <c r="C17" s="75">
        <f>SUM(C15:C16)</f>
        <v>584402.3200000001</v>
      </c>
      <c r="D17" s="75">
        <f>SUM(D15:D16)</f>
        <v>42162.04</v>
      </c>
      <c r="I17" s="43"/>
      <c r="J17" s="43"/>
      <c r="K17" s="43"/>
      <c r="L17" s="43"/>
      <c r="M17" s="43"/>
      <c r="N17" s="43"/>
      <c r="O17" s="43"/>
      <c r="P17" s="43"/>
      <c r="Q17" s="43"/>
    </row>
    <row r="18" ht="15">
      <c r="C18" s="31"/>
    </row>
    <row r="19" spans="11:17" ht="15">
      <c r="K19" s="42"/>
      <c r="L19" s="26"/>
      <c r="M19" s="42"/>
      <c r="N19" s="26"/>
      <c r="O19" s="42"/>
      <c r="P19" s="26"/>
      <c r="Q19" s="26"/>
    </row>
    <row r="20" spans="11:17" ht="15">
      <c r="K20" s="26"/>
      <c r="L20" s="26"/>
      <c r="M20" s="26"/>
      <c r="N20" s="26"/>
      <c r="O20" s="26"/>
      <c r="P20" s="26"/>
      <c r="Q20" s="26"/>
    </row>
    <row r="21" spans="11:17" ht="15">
      <c r="K21" s="26"/>
      <c r="L21" s="26"/>
      <c r="M21" s="26"/>
      <c r="N21" s="26"/>
      <c r="O21" s="26"/>
      <c r="P21" s="26"/>
      <c r="Q21" s="26"/>
    </row>
    <row r="22" spans="11:17" ht="15">
      <c r="K22" s="26"/>
      <c r="L22" s="26"/>
      <c r="M22" s="26"/>
      <c r="N22" s="26"/>
      <c r="O22" s="26"/>
      <c r="P22" s="26"/>
      <c r="Q22" s="26"/>
    </row>
    <row r="23" spans="11:17" ht="15">
      <c r="K23" s="26"/>
      <c r="L23" s="26"/>
      <c r="M23" s="26"/>
      <c r="N23" s="26"/>
      <c r="O23" s="26"/>
      <c r="P23" s="26"/>
      <c r="Q23" s="26"/>
    </row>
    <row r="24" spans="11:17" ht="15">
      <c r="K24" s="26"/>
      <c r="L24" s="26"/>
      <c r="M24" s="26"/>
      <c r="N24" s="26"/>
      <c r="O24" s="26"/>
      <c r="P24" s="26"/>
      <c r="Q24" s="26"/>
    </row>
    <row r="25" spans="11:17" ht="15">
      <c r="K25" s="26"/>
      <c r="L25" s="26"/>
      <c r="M25" s="26"/>
      <c r="N25" s="26"/>
      <c r="O25" s="26"/>
      <c r="P25" s="26"/>
      <c r="Q25" s="26"/>
    </row>
    <row r="26" spans="11:17" ht="15">
      <c r="K26" s="26"/>
      <c r="L26" s="26"/>
      <c r="M26" s="26"/>
      <c r="N26" s="26"/>
      <c r="O26" s="26"/>
      <c r="P26" s="26"/>
      <c r="Q26" s="26"/>
    </row>
    <row r="27" spans="11:17" ht="15">
      <c r="K27" s="26"/>
      <c r="L27" s="26"/>
      <c r="M27" s="26"/>
      <c r="N27" s="26"/>
      <c r="O27" s="26"/>
      <c r="P27" s="26"/>
      <c r="Q27" s="26"/>
    </row>
    <row r="28" spans="11:17" ht="15">
      <c r="K28" s="26"/>
      <c r="L28" s="26"/>
      <c r="M28" s="26"/>
      <c r="N28" s="26"/>
      <c r="O28" s="26"/>
      <c r="P28" s="26"/>
      <c r="Q28" s="2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r:id="rId1"/>
  <ignoredErrors>
    <ignoredError sqref="E4: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Padgett</dc:creator>
  <cp:keywords/>
  <dc:description/>
  <cp:lastModifiedBy>Suggested Edits</cp:lastModifiedBy>
  <cp:lastPrinted>2016-06-13T12:47:31Z</cp:lastPrinted>
  <dcterms:created xsi:type="dcterms:W3CDTF">2007-02-27T00:16:53Z</dcterms:created>
  <dcterms:modified xsi:type="dcterms:W3CDTF">2021-03-22T13:02:17Z</dcterms:modified>
  <cp:category/>
  <cp:version/>
  <cp:contentType/>
  <cp:contentStatus/>
</cp:coreProperties>
</file>